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周报" sheetId="2" state="visible" r:id="rId2"/>
    <sheet xmlns:r="http://schemas.openxmlformats.org/officeDocument/2006/relationships" name="月报" sheetId="3" state="visible" r:id="rId3"/>
    <sheet xmlns:r="http://schemas.openxmlformats.org/officeDocument/2006/relationships" name="业主一页纸" sheetId="4" state="visible" r:id="rId4"/>
    <sheet xmlns:r="http://schemas.openxmlformats.org/officeDocument/2006/relationships" name="周末作战表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%"/>
    <numFmt numFmtId="166" formatCode="0.0"/>
    <numFmt numFmtId="167" formatCode="#,##0.0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1F2933"/>
      <sz val="10"/>
    </font>
    <font>
      <name val="PingFang SC"/>
      <b val="1"/>
      <color rgb="001F2933"/>
      <sz val="10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F5EDE0"/>
        <bgColor rgb="00F5EDE0"/>
      </patternFill>
    </fill>
    <fill>
      <patternFill patternType="solid">
        <fgColor rgb="00EDEDED"/>
        <bgColor rgb="00EDEDED"/>
      </patternFill>
    </fill>
    <fill>
      <patternFill patternType="solid">
        <fgColor rgb="00FFF7D6"/>
        <bgColor rgb="00FFF7D6"/>
      </patternFill>
    </fill>
    <fill>
      <patternFill patternType="solid">
        <fgColor rgb="002C5282"/>
        <bgColor rgb="002C5282"/>
      </patternFill>
    </fill>
  </fills>
  <borders count="6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  <border>
      <left/>
      <right/>
      <top style="thin">
        <color rgb="00E1E5EA"/>
      </top>
      <bottom/>
      <diagonal/>
    </border>
    <border>
      <left/>
      <right style="thin">
        <color rgb="00E1E5EA"/>
      </right>
      <top style="thin">
        <color rgb="00E1E5EA"/>
      </top>
      <bottom/>
      <diagonal/>
    </border>
    <border>
      <left/>
      <right style="thin">
        <color rgb="00E1E5EA"/>
      </right>
      <top style="thin">
        <color rgb="00E1E5EA"/>
      </top>
      <bottom style="thin">
        <color rgb="00E1E5EA"/>
      </bottom>
      <diagonal/>
    </border>
    <border>
      <left/>
      <right/>
      <top style="thin">
        <color rgb="00E1E5EA"/>
      </top>
      <bottom style="thin">
        <color rgb="00E1E5EA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64" fontId="7" fillId="6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1" fontId="7" fillId="6" borderId="1" applyAlignment="1" pivotButton="0" quotePrefix="0" xfId="0">
      <alignment horizontal="center" vertical="center"/>
    </xf>
    <xf numFmtId="3" fontId="7" fillId="6" borderId="1" applyAlignment="1" pivotButton="0" quotePrefix="0" xfId="0">
      <alignment horizontal="center" vertical="center"/>
    </xf>
    <xf numFmtId="10" fontId="7" fillId="6" borderId="1" applyAlignment="1" pivotButton="0" quotePrefix="0" xfId="0">
      <alignment horizontal="center" vertical="center"/>
    </xf>
    <xf numFmtId="165" fontId="7" fillId="3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4" fontId="7" fillId="3" borderId="1" applyAlignment="1" pivotButton="0" quotePrefix="0" xfId="0">
      <alignment horizontal="center" vertical="center"/>
    </xf>
    <xf numFmtId="4" fontId="7" fillId="6" borderId="1" applyAlignment="1" pivotButton="0" quotePrefix="0" xfId="0">
      <alignment horizontal="center" vertical="center"/>
    </xf>
    <xf numFmtId="3" fontId="7" fillId="3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166" fontId="7" fillId="6" borderId="1" applyAlignment="1" pivotButton="0" quotePrefix="0" xfId="0">
      <alignment horizontal="center" vertical="center"/>
    </xf>
    <xf numFmtId="167" fontId="7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1" fontId="7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4" fontId="5" fillId="4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  <xf numFmtId="10" fontId="7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3" fillId="3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3" fillId="5" borderId="0" applyAlignment="1" pivotButton="0" quotePrefix="0" xfId="0">
      <alignment horizontal="left" vertical="center"/>
    </xf>
  </cellXfs>
  <cellStyles count="1">
    <cellStyle name="Normal" xfId="0" builtinId="0" hidden="0"/>
  </cellStyles>
  <dxfs count="5"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  <dxf>
      <font>
        <name val="PingFang SC"/>
        <b val="1"/>
        <color rgb="00D98324"/>
        <sz val="10"/>
      </font>
      <fill>
        <patternFill patternType="solid">
          <fgColor rgb="00FCEFD9"/>
          <bgColor rgb="00FCEF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07 · 周报月报模板 ｜ 使用说明</t>
        </is>
      </c>
    </row>
    <row r="2" ht="26" customHeight="1">
      <c r="A2" s="2" t="inlineStr">
        <is>
          <t>报表不是给领导交作业，是逼自己把问题说清楚。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对应课程 M04《报表与台账》与 M12《会议与汇报》，以及《法典》表 N 的周度/月度节奏。</t>
        </is>
      </c>
    </row>
    <row r="5" ht="18" customHeight="1">
      <c r="A5" s="4" t="inlineStr">
        <is>
          <t>「周报」页：本周实际 vs 上周 vs 去年同期 vs 预算，加下周预测、动作清单、计划动作、风险提示。</t>
        </is>
      </c>
    </row>
    <row r="6" ht="18" customHeight="1">
      <c r="A6" s="4" t="inlineStr">
        <is>
          <t>「月报」页：MPI/ARI/RGI 三维诊断 + 客源结构表 + 渠道成本与 NRevPAR 分析 + 下月策略。</t>
        </is>
      </c>
    </row>
    <row r="7" ht="18" customHeight="1">
      <c r="A7" s="4" t="inlineStr">
        <is>
          <t>「业主一页纸」页：4 个核心数字 + 3 个动作 + 1 个请求，用于每月 10 日业主/管理层汇报。</t>
        </is>
      </c>
    </row>
    <row r="8" ht="18" customHeight="1">
      <c r="A8" s="4" t="inlineStr">
        <is>
          <t>「周末作战表」页：周五/周六/周日分房型在手、剩余房量与动作。</t>
        </is>
      </c>
    </row>
    <row r="10" ht="22" customHeight="1">
      <c r="A10" s="3" t="inlineStr">
        <is>
          <t>二、填色规则</t>
        </is>
      </c>
    </row>
    <row r="11" ht="20" customHeight="1">
      <c r="A11" s="5" t="inlineStr"/>
      <c r="B11" s="6" t="inlineStr">
        <is>
          <t>输入区</t>
        </is>
      </c>
      <c r="C11" s="7" t="inlineStr">
        <is>
          <t>浅黄底 + 边框</t>
        </is>
      </c>
      <c r="D11" s="8" t="inlineStr">
        <is>
          <t>由学员填写，例如日期、房晚、价格</t>
        </is>
      </c>
    </row>
    <row r="12" ht="20" customHeight="1">
      <c r="A12" s="9" t="inlineStr"/>
      <c r="B12" s="6" t="inlineStr">
        <is>
          <t>公式区</t>
        </is>
      </c>
      <c r="C12" s="7" t="inlineStr">
        <is>
          <t>白底 + 边框</t>
        </is>
      </c>
      <c r="D12" s="8" t="inlineStr">
        <is>
          <t>已预置 Excel 公式，改动会导致结果错误，请勿手改</t>
        </is>
      </c>
    </row>
    <row r="13" ht="20" customHeight="1">
      <c r="A13" s="10" t="inlineStr"/>
      <c r="B13" s="6" t="inlineStr">
        <is>
          <t>参考区</t>
        </is>
      </c>
      <c r="C13" s="7" t="inlineStr">
        <is>
          <t>灰底 + 斜体</t>
        </is>
      </c>
      <c r="D13" s="8" t="inlineStr">
        <is>
          <t>SPEC 固定参数/判定表，一般不需要改动</t>
        </is>
      </c>
    </row>
    <row r="14" ht="20" customHeight="1">
      <c r="A14" s="11" t="inlineStr"/>
      <c r="B14" s="6" t="inlineStr">
        <is>
          <t>标题行</t>
        </is>
      </c>
      <c r="C14" s="7" t="inlineStr">
        <is>
          <t>深蓝底白字</t>
        </is>
      </c>
      <c r="D14" s="8" t="inlineStr">
        <is>
          <t>字段名，冻结在首行</t>
        </is>
      </c>
    </row>
    <row r="16" ht="22" customHeight="1">
      <c r="A16" s="3" t="inlineStr">
        <is>
          <t>三、字段字典</t>
        </is>
      </c>
    </row>
    <row r="17" ht="32" customHeight="1">
      <c r="A17" s="12" t="inlineStr">
        <is>
          <t>列</t>
        </is>
      </c>
      <c r="B17" s="12" t="inlineStr">
        <is>
          <t>字段名称</t>
        </is>
      </c>
      <c r="C17" s="12" t="inlineStr">
        <is>
          <t>类型</t>
        </is>
      </c>
      <c r="D17" s="12" t="inlineStr">
        <is>
          <t>口径 / 预置公式</t>
        </is>
      </c>
      <c r="E17" s="12" t="inlineStr">
        <is>
          <t>说明</t>
        </is>
      </c>
    </row>
    <row r="18" ht="20" customHeight="1">
      <c r="A18" s="13" t="inlineStr">
        <is>
          <t>周报 B6-B11</t>
        </is>
      </c>
      <c r="B18" s="6" t="inlineStr">
        <is>
          <t>周基础数据</t>
        </is>
      </c>
      <c r="C18" s="5" t="inlineStr">
        <is>
          <t>输入</t>
        </is>
      </c>
      <c r="D18" s="14" t="inlineStr">
        <is>
          <t>起始日/可售房晚/已售房晚/客房收入/渠道成本率</t>
        </is>
      </c>
      <c r="E18" s="15" t="inlineStr">
        <is>
          <t>其余指标全部由公式推导</t>
        </is>
      </c>
    </row>
    <row r="19" ht="20" customHeight="1">
      <c r="A19" s="13" t="inlineStr">
        <is>
          <t>周报 B-E</t>
        </is>
      </c>
      <c r="B19" s="6" t="inlineStr">
        <is>
          <t>上周/去年同期/预算</t>
        </is>
      </c>
      <c r="C19" s="5" t="inlineStr">
        <is>
          <t>输入</t>
        </is>
      </c>
      <c r="D19" s="14" t="inlineStr">
        <is>
          <t>—</t>
        </is>
      </c>
      <c r="E19" s="15" t="inlineStr">
        <is>
          <t>用于环比、同比、达成率</t>
        </is>
      </c>
    </row>
    <row r="20" ht="20" customHeight="1">
      <c r="A20" s="13" t="inlineStr">
        <is>
          <t>周报 I</t>
        </is>
      </c>
      <c r="B20" s="6" t="inlineStr">
        <is>
          <t>达成率</t>
        </is>
      </c>
      <c r="C20" s="9" t="inlineStr">
        <is>
          <t>公式</t>
        </is>
      </c>
      <c r="D20" s="14">
        <f> 本周实际 ÷ 本周预算</f>
        <v/>
      </c>
      <c r="E20" s="15" t="inlineStr">
        <is>
          <t>≥100% 青绿，&lt;95% 红</t>
        </is>
      </c>
    </row>
    <row r="21" ht="20" customHeight="1">
      <c r="A21" s="13" t="inlineStr">
        <is>
          <t>周报 J</t>
        </is>
      </c>
      <c r="B21" s="6" t="inlineStr">
        <is>
          <t>判定</t>
        </is>
      </c>
      <c r="C21" s="9" t="inlineStr">
        <is>
          <t>公式</t>
        </is>
      </c>
      <c r="D21" s="14" t="inlineStr">
        <is>
          <t>达标 / 基本达标 / 未达标</t>
        </is>
      </c>
      <c r="E21" s="15" t="inlineStr"/>
    </row>
    <row r="22" ht="20" customHeight="1">
      <c r="A22" s="13" t="inlineStr">
        <is>
          <t>月报 B-E</t>
        </is>
      </c>
      <c r="B22" s="6" t="inlineStr">
        <is>
          <t>三维指标值</t>
        </is>
      </c>
      <c r="C22" s="5" t="inlineStr">
        <is>
          <t>输入</t>
        </is>
      </c>
      <c r="D22" s="14" t="inlineStr">
        <is>
          <t>本月/上月/去年同期/竞争组合值</t>
        </is>
      </c>
      <c r="E22" s="15" t="inlineStr"/>
    </row>
    <row r="23" ht="20" customHeight="1">
      <c r="A23" s="13" t="inlineStr">
        <is>
          <t>月报 F</t>
        </is>
      </c>
      <c r="B23" s="6" t="inlineStr">
        <is>
          <t>指数判定</t>
        </is>
      </c>
      <c r="C23" s="9" t="inlineStr">
        <is>
          <t>公式</t>
        </is>
      </c>
      <c r="D23" s="14" t="inlineStr">
        <is>
          <t>MPI 走表 D 五档，ARI 走表 C 七档，RGI 三档</t>
        </is>
      </c>
      <c r="E23" s="15" t="inlineStr"/>
    </row>
    <row r="24" ht="20" customHeight="1">
      <c r="A24" s="13" t="inlineStr">
        <is>
          <t>月报 C-H</t>
        </is>
      </c>
      <c r="B24" s="6" t="inlineStr">
        <is>
          <t>客源结构</t>
        </is>
      </c>
      <c r="C24" s="5" t="inlineStr">
        <is>
          <t>输入</t>
        </is>
      </c>
      <c r="D24" s="14" t="inlineStr">
        <is>
          <t>房晚 / ADR / 渠道 / 渠道成本率</t>
        </is>
      </c>
      <c r="E24" s="15" t="inlineStr">
        <is>
          <t>占比、收入、净收入、NRevPAR 贡献自动算</t>
        </is>
      </c>
    </row>
    <row r="25" ht="20" customHeight="1">
      <c r="A25" s="13" t="inlineStr">
        <is>
          <t>月报 合计行</t>
        </is>
      </c>
      <c r="B25" s="6" t="inlineStr">
        <is>
          <t>综合渠道成本率</t>
        </is>
      </c>
      <c r="C25" s="9" t="inlineStr">
        <is>
          <t>公式</t>
        </is>
      </c>
      <c r="D25" s="14">
        <f> 渠道成本合计 ÷ 客房收入合计</f>
        <v/>
      </c>
      <c r="E25" s="15" t="inlineStr">
        <is>
          <t>≈10.1%</t>
        </is>
      </c>
    </row>
    <row r="26" ht="20" customHeight="1">
      <c r="A26" s="13" t="inlineStr">
        <is>
          <t>周末作战表 D/G/J</t>
        </is>
      </c>
      <c r="B26" s="6" t="inlineStr">
        <is>
          <t>分房型在手</t>
        </is>
      </c>
      <c r="C26" s="5" t="inlineStr">
        <is>
          <t>输入</t>
        </is>
      </c>
      <c r="D26" s="14" t="inlineStr">
        <is>
          <t>—</t>
        </is>
      </c>
      <c r="E26" s="15" t="inlineStr">
        <is>
          <t>剩余房量 = 房量 − 在手（公式）</t>
        </is>
      </c>
    </row>
    <row r="28" ht="22" customHeight="1">
      <c r="A28" s="3" t="inlineStr">
        <is>
          <t>四、使用步骤</t>
        </is>
      </c>
    </row>
    <row r="29" ht="20" customHeight="1">
      <c r="A29" s="16" t="n">
        <v>1</v>
      </c>
      <c r="B29" s="8" t="inlineStr">
        <is>
          <t>每周一：填「周报」页的周基础数据（B6:B11）与上周/去年同期/预算（C:E 列），读达成率与判定。</t>
        </is>
      </c>
    </row>
    <row r="30" ht="20" customHeight="1">
      <c r="A30" s="16" t="n">
        <v>2</v>
      </c>
      <c r="B30" s="8" t="inlineStr">
        <is>
          <t>填「本周动作清单」与「下周计划动作」，把未执行的项同步到 04 号《调价台账》的「观察清单」。</t>
        </is>
      </c>
    </row>
    <row r="31" ht="20" customHeight="1">
      <c r="A31" s="16" t="n">
        <v>3</v>
      </c>
      <c r="B31" s="8" t="inlineStr">
        <is>
          <t>每月 1 日：填「月报」页三维诊断的本月/上月/去年同期值，读判定列，在 N 列写文字诊断。</t>
        </is>
      </c>
    </row>
    <row r="32" ht="20" customHeight="1">
      <c r="A32" s="16" t="n">
        <v>4</v>
      </c>
      <c r="B32" s="8" t="inlineStr">
        <is>
          <t>填「客源结构」表的房晚与 ADR，看加权 ADR 校验与综合渠道成本率、NRevPAR 达成率。</t>
        </is>
      </c>
    </row>
    <row r="33" ht="20" customHeight="1">
      <c r="A33" s="16" t="n">
        <v>5</v>
      </c>
      <c r="B33" s="8" t="inlineStr">
        <is>
          <t>每月 10 日：把「业主一页纸」页填满，打印一页带走。</t>
        </is>
      </c>
    </row>
    <row r="34" ht="20" customHeight="1">
      <c r="A34" s="16" t="n">
        <v>6</v>
      </c>
      <c r="B34" s="8" t="inlineStr">
        <is>
          <t>每周五：更新「周末作战表」，剩余房量 ≤0 的房型组标红须立即处理。</t>
        </is>
      </c>
    </row>
    <row r="36" ht="22" customHeight="1">
      <c r="A36" s="3" t="inlineStr">
        <is>
          <t>五、关联《收益管理操作法典》</t>
        </is>
      </c>
    </row>
    <row r="37" ht="18" customHeight="1">
      <c r="A37" s="4" t="inlineStr">
        <is>
          <t>表 N · 每周一《周度收益报告》；每周五《周末作战表》；每月 1 日月度复盘；每月 10 日业主汇报。</t>
        </is>
      </c>
    </row>
    <row r="38" ht="18" customHeight="1">
      <c r="A38" s="4" t="inlineStr">
        <is>
          <t>表 C / 表 D —— 月报三维诊断中 ARI 走表 C、MPI 走表 D，判定列已用嵌套 IF 实现。</t>
        </is>
      </c>
    </row>
    <row r="39" ht="18" customHeight="1">
      <c r="A39" s="4" t="inlineStr">
        <is>
          <t>表 J · 免费升级规则 —— 周末高档房剩余 &gt;20% 时启动升级，每次最多升 1 档。</t>
        </is>
      </c>
    </row>
    <row r="40" ht="18" customHeight="1">
      <c r="A40" s="4" t="inlineStr">
        <is>
          <t>表 O · 决策优先级 —— 多表结论冲突时只执行最高优先级一条。</t>
        </is>
      </c>
    </row>
    <row r="42" ht="18" customHeight="1">
      <c r="A42" s="17" t="inlineStr">
        <is>
          <t>杭州滨江云璟酒店 · 320 间房 · 中高端全服务 ｜ 酒店收益管理学院 HRMA ｜ 口径以 SPEC.md 为准</t>
        </is>
      </c>
    </row>
  </sheetData>
  <mergeCells count="27">
    <mergeCell ref="A39:E39"/>
    <mergeCell ref="B30:E30"/>
    <mergeCell ref="B33:E33"/>
    <mergeCell ref="A1:E1"/>
    <mergeCell ref="A36:E36"/>
    <mergeCell ref="A6:E6"/>
    <mergeCell ref="B32:E32"/>
    <mergeCell ref="A16:E16"/>
    <mergeCell ref="A7:E7"/>
    <mergeCell ref="D11:E11"/>
    <mergeCell ref="D13:E13"/>
    <mergeCell ref="A37:E37"/>
    <mergeCell ref="A3:E3"/>
    <mergeCell ref="B31:E31"/>
    <mergeCell ref="A2:E2"/>
    <mergeCell ref="A42:E42"/>
    <mergeCell ref="A5:E5"/>
    <mergeCell ref="A8:E8"/>
    <mergeCell ref="D12:E12"/>
    <mergeCell ref="A4:E4"/>
    <mergeCell ref="A38:E38"/>
    <mergeCell ref="A10:E10"/>
    <mergeCell ref="A28:E28"/>
    <mergeCell ref="B29:E29"/>
    <mergeCell ref="D14:E14"/>
    <mergeCell ref="B34:E34"/>
    <mergeCell ref="A40:E4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20" customWidth="1" min="14" max="14"/>
  </cols>
  <sheetData>
    <row r="1" ht="30" customHeight="1">
      <c r="A1" s="1" t="inlineStr">
        <is>
          <t>收益周报 · 杭州滨江云璟酒店</t>
        </is>
      </c>
    </row>
    <row r="2" ht="26" customHeight="1">
      <c r="A2" s="2" t="inlineStr">
        <is>
          <t>黄底=输入，白底=公式。用于《法典》表 N 每周一的《周度收益报告》与收益晨会。</t>
        </is>
      </c>
    </row>
    <row r="4" ht="22" customHeight="1">
      <c r="A4" s="3" t="inlineStr">
        <is>
          <t>一、本周基础数据（输入）</t>
        </is>
      </c>
    </row>
    <row r="6">
      <c r="A6" s="7" t="inlineStr">
        <is>
          <t>周起始日</t>
        </is>
      </c>
      <c r="B6" s="18" t="n">
        <v>46083</v>
      </c>
    </row>
    <row r="7">
      <c r="A7" s="7" t="inlineStr">
        <is>
          <t>周结束日</t>
        </is>
      </c>
      <c r="B7" s="19">
        <f>$B$6+6</f>
        <v/>
      </c>
    </row>
    <row r="8">
      <c r="A8" s="7" t="inlineStr">
        <is>
          <t>本周可售房晚</t>
        </is>
      </c>
      <c r="B8" s="20" t="n">
        <v>2240</v>
      </c>
    </row>
    <row r="9">
      <c r="A9" s="7" t="inlineStr">
        <is>
          <t>本周已售房晚</t>
        </is>
      </c>
      <c r="B9" s="20" t="n">
        <v>1768</v>
      </c>
    </row>
    <row r="10">
      <c r="A10" s="7" t="inlineStr">
        <is>
          <t>本周客房收入</t>
        </is>
      </c>
      <c r="B10" s="21" t="n">
        <v>1089500</v>
      </c>
    </row>
    <row r="11">
      <c r="A11" s="7" t="inlineStr">
        <is>
          <t>渠道综合成本率</t>
        </is>
      </c>
      <c r="B11" s="22" t="n">
        <v>0.101</v>
      </c>
    </row>
    <row r="13" ht="22" customHeight="1">
      <c r="A13" s="3" t="inlineStr">
        <is>
          <t>二、核心指标（本周实际 vs 上周 vs 去年同期 vs 预算）</t>
        </is>
      </c>
    </row>
    <row r="14" ht="26" customHeight="1">
      <c r="A14" s="12" t="inlineStr">
        <is>
          <t>指标</t>
        </is>
      </c>
      <c r="B14" s="12" t="inlineStr">
        <is>
          <t>本周实际</t>
        </is>
      </c>
      <c r="C14" s="12" t="inlineStr">
        <is>
          <t>上周</t>
        </is>
      </c>
      <c r="D14" s="12" t="inlineStr">
        <is>
          <t>去年同期</t>
        </is>
      </c>
      <c r="E14" s="12" t="inlineStr">
        <is>
          <t>本周预算</t>
        </is>
      </c>
      <c r="F14" s="12" t="inlineStr">
        <is>
          <t>环比</t>
        </is>
      </c>
      <c r="G14" s="12" t="inlineStr">
        <is>
          <t>环比%</t>
        </is>
      </c>
      <c r="H14" s="12" t="inlineStr">
        <is>
          <t>同比%</t>
        </is>
      </c>
      <c r="I14" s="12" t="inlineStr">
        <is>
          <t>达成率</t>
        </is>
      </c>
      <c r="J14" s="12" t="inlineStr">
        <is>
          <t>判定</t>
        </is>
      </c>
    </row>
    <row r="15">
      <c r="A15" s="7" t="inlineStr">
        <is>
          <t>OCC</t>
        </is>
      </c>
      <c r="B15" s="23">
        <f>IFERROR($B$9/$B$8,"")</f>
        <v/>
      </c>
      <c r="C15" s="24" t="n">
        <v>0.782</v>
      </c>
      <c r="D15" s="24" t="n">
        <v>0.741</v>
      </c>
      <c r="E15" s="24" t="n">
        <v>0.79</v>
      </c>
      <c r="F15" s="23">
        <f>IFERROR($B15-$C15,"")</f>
        <v/>
      </c>
      <c r="G15" s="23">
        <f>IFERROR($B15/$C15-1,"")</f>
        <v/>
      </c>
      <c r="H15" s="23">
        <f>IFERROR($B15/$D15-1,"")</f>
        <v/>
      </c>
      <c r="I15" s="23">
        <f>IFERROR($B15/$E15,"")</f>
        <v/>
      </c>
      <c r="J15" s="9">
        <f>IF($I15="","",IF($I15&gt;=1,"达标",IF($I15&gt;=0.95,"基本达标","未达标")))</f>
        <v/>
      </c>
    </row>
    <row r="16">
      <c r="A16" s="7" t="inlineStr">
        <is>
          <t>ADR（元）</t>
        </is>
      </c>
      <c r="B16" s="25">
        <f>IFERROR($B$10/$B$9,"")</f>
        <v/>
      </c>
      <c r="C16" s="26" t="n">
        <v>601</v>
      </c>
      <c r="D16" s="26" t="n">
        <v>578</v>
      </c>
      <c r="E16" s="26" t="n">
        <v>616</v>
      </c>
      <c r="F16" s="25">
        <f>IFERROR($B16-$C16,"")</f>
        <v/>
      </c>
      <c r="G16" s="23">
        <f>IFERROR($B16/$C16-1,"")</f>
        <v/>
      </c>
      <c r="H16" s="23">
        <f>IFERROR($B16/$D16-1,"")</f>
        <v/>
      </c>
      <c r="I16" s="23">
        <f>IFERROR($B16/$E16,"")</f>
        <v/>
      </c>
      <c r="J16" s="9">
        <f>IF($I16="","",IF($I16&gt;=1,"达标",IF($I16&gt;=0.95,"基本达标","未达标")))</f>
        <v/>
      </c>
    </row>
    <row r="17">
      <c r="A17" s="7" t="inlineStr">
        <is>
          <t>RevPAR（元）</t>
        </is>
      </c>
      <c r="B17" s="25">
        <f>IFERROR($B$10/$B$8,"")</f>
        <v/>
      </c>
      <c r="C17" s="26" t="n">
        <v>470</v>
      </c>
      <c r="D17" s="26" t="n">
        <v>428</v>
      </c>
      <c r="E17" s="26" t="n">
        <v>487</v>
      </c>
      <c r="F17" s="25">
        <f>IFERROR($B17-$C17,"")</f>
        <v/>
      </c>
      <c r="G17" s="23">
        <f>IFERROR($B17/$C17-1,"")</f>
        <v/>
      </c>
      <c r="H17" s="23">
        <f>IFERROR($B17/$D17-1,"")</f>
        <v/>
      </c>
      <c r="I17" s="23">
        <f>IFERROR($B17/$E17,"")</f>
        <v/>
      </c>
      <c r="J17" s="9">
        <f>IF($I17="","",IF($I17&gt;=1,"达标",IF($I17&gt;=0.95,"基本达标","未达标")))</f>
        <v/>
      </c>
    </row>
    <row r="18">
      <c r="A18" s="7" t="inlineStr">
        <is>
          <t>NRevPAR（元）</t>
        </is>
      </c>
      <c r="B18" s="25">
        <f>IFERROR($B$10/$B$8*(1-$B$11),"")</f>
        <v/>
      </c>
      <c r="C18" s="26" t="n">
        <v>423</v>
      </c>
      <c r="D18" s="26" t="n">
        <v>386</v>
      </c>
      <c r="E18" s="26" t="n">
        <v>438</v>
      </c>
      <c r="F18" s="25">
        <f>IFERROR($B18-$C18,"")</f>
        <v/>
      </c>
      <c r="G18" s="23">
        <f>IFERROR($B18/$C18-1,"")</f>
        <v/>
      </c>
      <c r="H18" s="23">
        <f>IFERROR($B18/$D18-1,"")</f>
        <v/>
      </c>
      <c r="I18" s="23">
        <f>IFERROR($B18/$E18,"")</f>
        <v/>
      </c>
      <c r="J18" s="9">
        <f>IF($I18="","",IF($I18&gt;=1,"达标",IF($I18&gt;=0.95,"基本达标","未达标")))</f>
        <v/>
      </c>
    </row>
    <row r="19">
      <c r="A19" s="7" t="inlineStr">
        <is>
          <t>客房收入（元）</t>
        </is>
      </c>
      <c r="B19" s="27">
        <f>$B$10</f>
        <v/>
      </c>
      <c r="C19" s="21" t="n">
        <v>1054000</v>
      </c>
      <c r="D19" s="21" t="n">
        <v>958000</v>
      </c>
      <c r="E19" s="21" t="n">
        <v>1090000</v>
      </c>
      <c r="F19" s="27">
        <f>IFERROR($B19-$C19,"")</f>
        <v/>
      </c>
      <c r="G19" s="23">
        <f>IFERROR($B19/$C19-1,"")</f>
        <v/>
      </c>
      <c r="H19" s="23">
        <f>IFERROR($B19/$D19-1,"")</f>
        <v/>
      </c>
      <c r="I19" s="23">
        <f>IFERROR($B19/$E19,"")</f>
        <v/>
      </c>
      <c r="J19" s="9">
        <f>IF($I19="","",IF($I19&gt;=1,"达标",IF($I19&gt;=0.95,"基本达标","未达标")))</f>
        <v/>
      </c>
    </row>
    <row r="21" ht="22" customHeight="1">
      <c r="A21" s="3" t="inlineStr">
        <is>
          <t>三、下周预测</t>
        </is>
      </c>
    </row>
    <row r="22" ht="24" customHeight="1">
      <c r="A22" s="7" t="inlineStr">
        <is>
          <t>下周预测 OCC</t>
        </is>
      </c>
      <c r="B22" s="24" t="n">
        <v>0.8129999999999999</v>
      </c>
      <c r="C22" s="7" t="inlineStr">
        <is>
          <t>在手 + 预测增量</t>
        </is>
      </c>
      <c r="D22" s="13" t="n"/>
      <c r="E22" s="13" t="n"/>
      <c r="F22" s="13" t="n"/>
      <c r="G22" s="13" t="n"/>
      <c r="H22" s="13" t="n"/>
      <c r="I22" s="13" t="n"/>
      <c r="J22" s="13" t="n"/>
    </row>
    <row r="23">
      <c r="A23" s="7" t="inlineStr">
        <is>
          <t>下周预测 ADR（元）</t>
        </is>
      </c>
      <c r="B23" s="21" t="n">
        <v>638</v>
      </c>
      <c r="C23" s="7" t="n"/>
      <c r="D23" s="13" t="n"/>
      <c r="E23" s="13" t="n"/>
      <c r="F23" s="13" t="n"/>
      <c r="G23" s="13" t="n"/>
      <c r="H23" s="13" t="n"/>
      <c r="I23" s="13" t="n"/>
      <c r="J23" s="13" t="n"/>
    </row>
    <row r="24">
      <c r="A24" s="7" t="inlineStr">
        <is>
          <t>下周预测 RevPAR（元）</t>
        </is>
      </c>
      <c r="B24" s="25">
        <f>$B$22*$B$23</f>
        <v/>
      </c>
      <c r="C24" s="7">
        <f> OCC × ADR</f>
        <v/>
      </c>
      <c r="D24" s="13" t="n"/>
      <c r="E24" s="13" t="n"/>
      <c r="F24" s="13" t="n"/>
      <c r="G24" s="13" t="n"/>
      <c r="H24" s="13" t="n"/>
      <c r="I24" s="13" t="n"/>
      <c r="J24" s="13" t="n"/>
    </row>
    <row r="25">
      <c r="A25" s="7" t="inlineStr">
        <is>
          <t>下周在手房晚</t>
        </is>
      </c>
      <c r="B25" s="20" t="n">
        <v>1420</v>
      </c>
      <c r="C25" s="7" t="inlineStr">
        <is>
          <t>距下周还有 7 天</t>
        </is>
      </c>
      <c r="D25" s="13" t="n"/>
      <c r="E25" s="13" t="n"/>
      <c r="F25" s="13" t="n"/>
      <c r="G25" s="13" t="n"/>
      <c r="H25" s="13" t="n"/>
      <c r="I25" s="13" t="n"/>
      <c r="J25" s="13" t="n"/>
    </row>
    <row r="26">
      <c r="A26" s="7" t="inlineStr">
        <is>
          <t>下周关键日（D1/D2）</t>
        </is>
      </c>
      <c r="B26" s="5" t="inlineStr">
        <is>
          <t>3/14 周六 展会尾日</t>
        </is>
      </c>
      <c r="C26" s="7" t="inlineStr">
        <is>
          <t>须重点盯防，必要时走表 B 限制条件</t>
        </is>
      </c>
      <c r="D26" s="13" t="n"/>
      <c r="E26" s="13" t="n"/>
      <c r="F26" s="13" t="n"/>
      <c r="G26" s="13" t="n"/>
      <c r="H26" s="13" t="n"/>
      <c r="I26" s="13" t="n"/>
      <c r="J26" s="13" t="n"/>
    </row>
    <row r="27">
      <c r="A27" s="7" t="inlineStr">
        <is>
          <t>下周风险等级</t>
        </is>
      </c>
      <c r="B27" s="5" t="inlineStr">
        <is>
          <t>中</t>
        </is>
      </c>
      <c r="C27" s="7" t="inlineStr">
        <is>
          <t>高/中/低</t>
        </is>
      </c>
      <c r="D27" s="13" t="n"/>
      <c r="E27" s="13" t="n"/>
      <c r="F27" s="13" t="n"/>
      <c r="G27" s="13" t="n"/>
      <c r="H27" s="13" t="n"/>
      <c r="I27" s="13" t="n"/>
      <c r="J27" s="13" t="n"/>
    </row>
    <row r="30" ht="22" customHeight="1">
      <c r="A30" s="3" t="inlineStr">
        <is>
          <t>四、本周动作清单</t>
        </is>
      </c>
    </row>
    <row r="31" ht="24" customHeight="1">
      <c r="A31" s="12" t="inlineStr">
        <is>
          <t>序号</t>
        </is>
      </c>
      <c r="B31" s="12" t="inlineStr">
        <is>
          <t>日期</t>
        </is>
      </c>
      <c r="C31" s="12" t="inlineStr">
        <is>
          <t>目标入住日</t>
        </is>
      </c>
      <c r="D31" s="12" t="inlineStr">
        <is>
          <t>动作</t>
        </is>
      </c>
      <c r="E31" s="12" t="inlineStr">
        <is>
          <t>触发判定表</t>
        </is>
      </c>
      <c r="F31" s="12" t="inlineStr">
        <is>
          <t>执行人</t>
        </is>
      </c>
      <c r="G31" s="12" t="inlineStr">
        <is>
          <t>执行结果</t>
        </is>
      </c>
      <c r="H31" s="12" t="inlineStr">
        <is>
          <t>备注</t>
        </is>
      </c>
      <c r="I31" s="12" t="inlineStr"/>
      <c r="J31" s="12" t="inlineStr"/>
    </row>
    <row r="32">
      <c r="A32" s="28" t="n">
        <v>1</v>
      </c>
      <c r="B32" s="18" t="n">
        <v>46083</v>
      </c>
      <c r="C32" s="18" t="n">
        <v>46095</v>
      </c>
      <c r="D32" s="29" t="inlineStr">
        <is>
          <t>SUP 提价 +5%</t>
        </is>
      </c>
      <c r="E32" s="5" t="inlineStr">
        <is>
          <t>表A</t>
        </is>
      </c>
      <c r="F32" s="5" t="inlineStr">
        <is>
          <t>张岚</t>
        </is>
      </c>
      <c r="G32" s="5" t="inlineStr">
        <is>
          <t>已执行</t>
        </is>
      </c>
      <c r="H32" s="29" t="n"/>
      <c r="I32" s="13" t="n"/>
      <c r="J32" s="13" t="n"/>
    </row>
    <row r="33">
      <c r="A33" s="28" t="n">
        <v>2</v>
      </c>
      <c r="B33" s="18" t="n">
        <v>46084</v>
      </c>
      <c r="C33" s="18" t="n">
        <v>46095</v>
      </c>
      <c r="D33" s="29" t="inlineStr">
        <is>
          <t>设 MinLOS 2 晚</t>
        </is>
      </c>
      <c r="E33" s="5" t="inlineStr">
        <is>
          <t>表B</t>
        </is>
      </c>
      <c r="F33" s="5" t="inlineStr">
        <is>
          <t>王越</t>
        </is>
      </c>
      <c r="G33" s="5" t="inlineStr">
        <is>
          <t>已执行</t>
        </is>
      </c>
      <c r="H33" s="29" t="n"/>
      <c r="I33" s="13" t="n"/>
      <c r="J33" s="13" t="n"/>
    </row>
    <row r="34">
      <c r="A34" s="28" t="n">
        <v>3</v>
      </c>
      <c r="B34" s="18" t="n">
        <v>46085</v>
      </c>
      <c r="C34" s="18" t="n">
        <v>46096</v>
      </c>
      <c r="D34" s="29" t="inlineStr">
        <is>
          <t>关闭批发商渠道</t>
        </is>
      </c>
      <c r="E34" s="5" t="inlineStr">
        <is>
          <t>表H</t>
        </is>
      </c>
      <c r="F34" s="5" t="inlineStr">
        <is>
          <t>王越</t>
        </is>
      </c>
      <c r="G34" s="5" t="inlineStr">
        <is>
          <t>已执行</t>
        </is>
      </c>
      <c r="H34" s="29" t="n"/>
      <c r="I34" s="13" t="n"/>
      <c r="J34" s="13" t="n"/>
    </row>
    <row r="35">
      <c r="A35" s="28" t="n">
        <v>4</v>
      </c>
      <c r="B35" s="18" t="n">
        <v>46086</v>
      </c>
      <c r="C35" s="18" t="n">
        <v>46089</v>
      </c>
      <c r="D35" s="29" t="inlineStr">
        <is>
          <t>上「今日特惠」尾房</t>
        </is>
      </c>
      <c r="E35" s="5" t="inlineStr">
        <is>
          <t>表I</t>
        </is>
      </c>
      <c r="F35" s="5" t="inlineStr">
        <is>
          <t>陈舸</t>
        </is>
      </c>
      <c r="G35" s="5" t="inlineStr">
        <is>
          <t>已执行</t>
        </is>
      </c>
      <c r="H35" s="29" t="n"/>
      <c r="I35" s="13" t="n"/>
      <c r="J35" s="13" t="n"/>
    </row>
    <row r="36">
      <c r="A36" s="28" t="n">
        <v>5</v>
      </c>
      <c r="B36" s="18" t="n">
        <v>46087</v>
      </c>
      <c r="C36" s="18" t="n">
        <v>46102</v>
      </c>
      <c r="D36" s="29" t="inlineStr">
        <is>
          <t>ARI 106，维持观察</t>
        </is>
      </c>
      <c r="E36" s="5" t="inlineStr">
        <is>
          <t>表C</t>
        </is>
      </c>
      <c r="F36" s="5" t="inlineStr">
        <is>
          <t>张岚</t>
        </is>
      </c>
      <c r="G36" s="5" t="inlineStr">
        <is>
          <t>记入观察清单</t>
        </is>
      </c>
      <c r="H36" s="29" t="n"/>
      <c r="I36" s="13" t="n"/>
      <c r="J36" s="13" t="n"/>
    </row>
    <row r="37">
      <c r="A37" s="28" t="n">
        <v>6</v>
      </c>
      <c r="B37" s="18" t="n"/>
      <c r="C37" s="18" t="n"/>
      <c r="D37" s="29" t="n"/>
      <c r="E37" s="5" t="n"/>
      <c r="F37" s="5" t="n"/>
      <c r="G37" s="5" t="n"/>
      <c r="H37" s="29" t="n"/>
      <c r="I37" s="13" t="n"/>
      <c r="J37" s="13" t="n"/>
    </row>
    <row r="38">
      <c r="A38" s="28" t="n">
        <v>7</v>
      </c>
      <c r="B38" s="18" t="n"/>
      <c r="C38" s="18" t="n"/>
      <c r="D38" s="29" t="n"/>
      <c r="E38" s="5" t="n"/>
      <c r="F38" s="5" t="n"/>
      <c r="G38" s="5" t="n"/>
      <c r="H38" s="29" t="n"/>
      <c r="I38" s="13" t="n"/>
      <c r="J38" s="13" t="n"/>
    </row>
    <row r="39">
      <c r="A39" s="28" t="n">
        <v>8</v>
      </c>
      <c r="B39" s="18" t="n"/>
      <c r="C39" s="18" t="n"/>
      <c r="D39" s="29" t="n"/>
      <c r="E39" s="5" t="n"/>
      <c r="F39" s="5" t="n"/>
      <c r="G39" s="5" t="n"/>
      <c r="H39" s="29" t="n"/>
      <c r="I39" s="13" t="n"/>
      <c r="J39" s="13" t="n"/>
    </row>
    <row r="42" ht="22" customHeight="1">
      <c r="A42" s="3" t="inlineStr">
        <is>
          <t>五、下周计划动作</t>
        </is>
      </c>
    </row>
    <row r="43" ht="24" customHeight="1">
      <c r="A43" s="12" t="inlineStr">
        <is>
          <t>序号</t>
        </is>
      </c>
      <c r="B43" s="12" t="inlineStr">
        <is>
          <t>计划日期</t>
        </is>
      </c>
      <c r="C43" s="12" t="inlineStr">
        <is>
          <t>目标入住日</t>
        </is>
      </c>
      <c r="D43" s="12" t="inlineStr">
        <is>
          <t>计划动作</t>
        </is>
      </c>
      <c r="E43" s="12" t="inlineStr">
        <is>
          <t>依据</t>
        </is>
      </c>
      <c r="F43" s="12" t="inlineStr">
        <is>
          <t>责任人</t>
        </is>
      </c>
      <c r="G43" s="12" t="inlineStr">
        <is>
          <t>状态</t>
        </is>
      </c>
      <c r="H43" s="12" t="inlineStr">
        <is>
          <t>备注</t>
        </is>
      </c>
      <c r="I43" s="12" t="inlineStr"/>
      <c r="J43" s="12" t="inlineStr"/>
    </row>
    <row r="44">
      <c r="A44" s="28" t="n">
        <v>1</v>
      </c>
      <c r="B44" s="18" t="n">
        <v>46090</v>
      </c>
      <c r="C44" s="18" t="n">
        <v>46095</v>
      </c>
      <c r="D44" s="29" t="inlineStr">
        <is>
          <t>展会尾日二次提价 +10%</t>
        </is>
      </c>
      <c r="E44" s="29" t="inlineStr">
        <is>
          <t>预测 OCC 91%，Pickup 领先 14%</t>
        </is>
      </c>
      <c r="F44" s="5" t="inlineStr">
        <is>
          <t>张岚</t>
        </is>
      </c>
      <c r="G44" s="5" t="inlineStr">
        <is>
          <t>待执行</t>
        </is>
      </c>
      <c r="H44" s="29" t="n"/>
      <c r="I44" s="13" t="n"/>
      <c r="J44" s="13" t="n"/>
    </row>
    <row r="45">
      <c r="A45" s="28" t="n">
        <v>2</v>
      </c>
      <c r="B45" s="18" t="n">
        <v>46091</v>
      </c>
      <c r="C45" s="18" t="n">
        <v>46096</v>
      </c>
      <c r="D45" s="29" t="inlineStr">
        <is>
          <t>协议客户外呼</t>
        </is>
      </c>
      <c r="E45" s="29" t="inlineStr">
        <is>
          <t>15-30 天窗口落后 22%</t>
        </is>
      </c>
      <c r="F45" s="5" t="inlineStr">
        <is>
          <t>王越</t>
        </is>
      </c>
      <c r="G45" s="5" t="inlineStr">
        <is>
          <t>待执行</t>
        </is>
      </c>
      <c r="H45" s="29" t="n"/>
      <c r="I45" s="13" t="n"/>
      <c r="J45" s="13" t="n"/>
    </row>
    <row r="46">
      <c r="A46" s="28" t="n">
        <v>3</v>
      </c>
      <c r="B46" s="18" t="n"/>
      <c r="C46" s="18" t="n"/>
      <c r="D46" s="29" t="n"/>
      <c r="E46" s="29" t="n"/>
      <c r="F46" s="5" t="n"/>
      <c r="G46" s="5" t="n"/>
      <c r="H46" s="29" t="n"/>
      <c r="I46" s="13" t="n"/>
      <c r="J46" s="13" t="n"/>
    </row>
    <row r="47">
      <c r="A47" s="28" t="n">
        <v>4</v>
      </c>
      <c r="B47" s="18" t="n"/>
      <c r="C47" s="18" t="n"/>
      <c r="D47" s="29" t="n"/>
      <c r="E47" s="29" t="n"/>
      <c r="F47" s="5" t="n"/>
      <c r="G47" s="5" t="n"/>
      <c r="H47" s="29" t="n"/>
      <c r="I47" s="13" t="n"/>
      <c r="J47" s="13" t="n"/>
    </row>
    <row r="48">
      <c r="A48" s="28" t="n">
        <v>5</v>
      </c>
      <c r="B48" s="18" t="n"/>
      <c r="C48" s="18" t="n"/>
      <c r="D48" s="29" t="n"/>
      <c r="E48" s="29" t="n"/>
      <c r="F48" s="5" t="n"/>
      <c r="G48" s="5" t="n"/>
      <c r="H48" s="29" t="n"/>
      <c r="I48" s="13" t="n"/>
      <c r="J48" s="13" t="n"/>
    </row>
    <row r="49">
      <c r="A49" s="28" t="n">
        <v>6</v>
      </c>
      <c r="B49" s="18" t="n"/>
      <c r="C49" s="18" t="n"/>
      <c r="D49" s="29" t="n"/>
      <c r="E49" s="29" t="n"/>
      <c r="F49" s="5" t="n"/>
      <c r="G49" s="5" t="n"/>
      <c r="H49" s="29" t="n"/>
      <c r="I49" s="13" t="n"/>
      <c r="J49" s="13" t="n"/>
    </row>
    <row r="50">
      <c r="A50" s="28" t="n">
        <v>7</v>
      </c>
      <c r="B50" s="18" t="n"/>
      <c r="C50" s="18" t="n"/>
      <c r="D50" s="29" t="n"/>
      <c r="E50" s="29" t="n"/>
      <c r="F50" s="5" t="n"/>
      <c r="G50" s="5" t="n"/>
      <c r="H50" s="29" t="n"/>
      <c r="I50" s="13" t="n"/>
      <c r="J50" s="13" t="n"/>
    </row>
    <row r="51">
      <c r="A51" s="28" t="n">
        <v>8</v>
      </c>
      <c r="B51" s="18" t="n"/>
      <c r="C51" s="18" t="n"/>
      <c r="D51" s="29" t="n"/>
      <c r="E51" s="29" t="n"/>
      <c r="F51" s="5" t="n"/>
      <c r="G51" s="5" t="n"/>
      <c r="H51" s="29" t="n"/>
      <c r="I51" s="13" t="n"/>
      <c r="J51" s="13" t="n"/>
    </row>
    <row r="54" ht="22" customHeight="1">
      <c r="A54" s="3" t="inlineStr">
        <is>
          <t>六、风险提示</t>
        </is>
      </c>
    </row>
    <row r="55" ht="24" customHeight="1">
      <c r="A55" s="12" t="inlineStr">
        <is>
          <t>序号</t>
        </is>
      </c>
      <c r="B55" s="12" t="inlineStr">
        <is>
          <t>风险项</t>
        </is>
      </c>
      <c r="C55" s="12" t="inlineStr">
        <is>
          <t>影响</t>
        </is>
      </c>
      <c r="D55" s="12" t="inlineStr">
        <is>
          <t>概率</t>
        </is>
      </c>
      <c r="E55" s="12" t="inlineStr">
        <is>
          <t>应对预案</t>
        </is>
      </c>
      <c r="F55" s="12" t="inlineStr">
        <is>
          <t>责任人</t>
        </is>
      </c>
      <c r="G55" s="12" t="inlineStr"/>
      <c r="H55" s="12" t="inlineStr"/>
      <c r="I55" s="12" t="inlineStr"/>
      <c r="J55" s="12" t="inlineStr"/>
    </row>
    <row r="56">
      <c r="A56" s="28" t="n">
        <v>1</v>
      </c>
      <c r="B56" s="29" t="inlineStr">
        <is>
          <t>竞对 D 持续降价</t>
        </is>
      </c>
      <c r="C56" s="29" t="inlineStr">
        <is>
          <t>本店 ARI 被动升至 112，OTA 曝光下滑</t>
        </is>
      </c>
      <c r="D56" s="5" t="inlineStr">
        <is>
          <t>高</t>
        </is>
      </c>
      <c r="E56" s="29" t="inlineStr">
        <is>
          <t>不盲目跟价；做含早/江景差异化套餐</t>
        </is>
      </c>
      <c r="F56" s="5" t="inlineStr">
        <is>
          <t>张岚</t>
        </is>
      </c>
      <c r="G56" s="13" t="n"/>
      <c r="H56" s="13" t="n"/>
      <c r="I56" s="13" t="n"/>
      <c r="J56" s="13" t="n"/>
    </row>
    <row r="57">
      <c r="A57" s="28" t="n">
        <v>2</v>
      </c>
      <c r="B57" s="29" t="inlineStr">
        <is>
          <t>3/18–3/20 展会订单集中取消</t>
        </is>
      </c>
      <c r="C57" s="29" t="inlineStr">
        <is>
          <t>下周 OCC 可能回落至 70% 以下</t>
        </is>
      </c>
      <c r="D57" s="5" t="inlineStr">
        <is>
          <t>中</t>
        </is>
      </c>
      <c r="E57" s="29" t="inlineStr">
        <is>
          <t>预付 48h 闪购 + 协议客户外呼</t>
        </is>
      </c>
      <c r="F57" s="5" t="inlineStr">
        <is>
          <t>王越</t>
        </is>
      </c>
      <c r="G57" s="13" t="n"/>
      <c r="H57" s="13" t="n"/>
      <c r="I57" s="13" t="n"/>
      <c r="J57" s="13" t="n"/>
    </row>
    <row r="58">
      <c r="A58" s="28" t="n">
        <v>3</v>
      </c>
      <c r="B58" s="29" t="inlineStr">
        <is>
          <t>系统价格一致性未同步</t>
        </is>
      </c>
      <c r="C58" s="29" t="inlineStr">
        <is>
          <t>直销价高于 OTA，触发红线</t>
        </is>
      </c>
      <c r="D58" s="5" t="inlineStr">
        <is>
          <t>中</t>
        </is>
      </c>
      <c r="E58" s="29" t="inlineStr">
        <is>
          <t>调价后 30 分钟内核查 6 个渠道</t>
        </is>
      </c>
      <c r="F58" s="5" t="inlineStr">
        <is>
          <t>陈舸</t>
        </is>
      </c>
      <c r="G58" s="13" t="n"/>
      <c r="H58" s="13" t="n"/>
      <c r="I58" s="13" t="n"/>
      <c r="J58" s="13" t="n"/>
    </row>
    <row r="59">
      <c r="A59" s="28" t="n">
        <v>4</v>
      </c>
      <c r="B59" s="29" t="n"/>
      <c r="C59" s="29" t="n"/>
      <c r="D59" s="5" t="n"/>
      <c r="E59" s="29" t="n"/>
      <c r="F59" s="5" t="n"/>
      <c r="G59" s="13" t="n"/>
      <c r="H59" s="13" t="n"/>
      <c r="I59" s="13" t="n"/>
      <c r="J59" s="13" t="n"/>
    </row>
    <row r="60">
      <c r="A60" s="28" t="n">
        <v>5</v>
      </c>
      <c r="B60" s="29" t="n"/>
      <c r="C60" s="29" t="n"/>
      <c r="D60" s="5" t="n"/>
      <c r="E60" s="29" t="n"/>
      <c r="F60" s="5" t="n"/>
      <c r="G60" s="13" t="n"/>
      <c r="H60" s="13" t="n"/>
      <c r="I60" s="13" t="n"/>
      <c r="J60" s="13" t="n"/>
    </row>
    <row r="61">
      <c r="A61" s="28" t="n">
        <v>6</v>
      </c>
      <c r="B61" s="29" t="n"/>
      <c r="C61" s="29" t="n"/>
      <c r="D61" s="5" t="n"/>
      <c r="E61" s="29" t="n"/>
      <c r="F61" s="5" t="n"/>
      <c r="G61" s="13" t="n"/>
      <c r="H61" s="13" t="n"/>
      <c r="I61" s="13" t="n"/>
      <c r="J61" s="13" t="n"/>
    </row>
  </sheetData>
  <mergeCells count="8">
    <mergeCell ref="A4:N4"/>
    <mergeCell ref="A21:N21"/>
    <mergeCell ref="A2:N2"/>
    <mergeCell ref="A30:N30"/>
    <mergeCell ref="A54:N54"/>
    <mergeCell ref="A42:N42"/>
    <mergeCell ref="A13:N13"/>
    <mergeCell ref="A1:N1"/>
  </mergeCells>
  <conditionalFormatting sqref="F15:F19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conditionalFormatting sqref="G15:H19">
    <cfRule type="cellIs" priority="4" operator="greaterThan" dxfId="0">
      <formula>0</formula>
    </cfRule>
    <cfRule type="cellIs" priority="5" operator="lessThan" dxfId="1">
      <formula>0</formula>
    </cfRule>
    <cfRule type="cellIs" priority="6" operator="equal" dxfId="2">
      <formula>0</formula>
    </cfRule>
  </conditionalFormatting>
  <conditionalFormatting sqref="I15:I19">
    <cfRule type="cellIs" priority="7" operator="greaterThanOrEqual" dxfId="3">
      <formula>1</formula>
    </cfRule>
    <cfRule type="cellIs" priority="8" operator="lessThan" dxfId="0">
      <formula>0.95</formula>
    </cfRule>
  </conditionalFormatting>
  <conditionalFormatting sqref="J15:J19">
    <cfRule type="cellIs" priority="9" operator="greaterThanOrEqual" dxfId="3">
      <formula>1</formula>
    </cfRule>
    <cfRule type="cellIs" priority="10" operator="lessThan" dxfId="0">
      <formula>0.95</formula>
    </cfRule>
    <cfRule type="expression" priority="11" dxfId="3">
      <formula>EXACT($J15,"达标")</formula>
    </cfRule>
    <cfRule type="expression" priority="12" dxfId="4">
      <formula>EXACT($J15,"基本达标")</formula>
    </cfRule>
    <cfRule type="expression" priority="13" dxfId="0">
      <formula>EXACT($J15,"未达标")</formula>
    </cfRule>
  </conditionalFormatting>
  <conditionalFormatting sqref="D56:D61">
    <cfRule type="expression" priority="14" dxfId="0">
      <formula>EXACT($D56,"高")</formula>
    </cfRule>
    <cfRule type="expression" priority="15" dxfId="4">
      <formula>EXACT($D56,"中")</formula>
    </cfRule>
    <cfRule type="expression" priority="16" dxfId="3">
      <formula>EXACT($D56,"低")</formula>
    </cfRule>
  </conditionalFormatting>
  <dataValidations count="5">
    <dataValidation sqref="B27" showDropDown="0" showInputMessage="0" showErrorMessage="1" allowBlank="1" type="list">
      <formula1>"高,中,低"</formula1>
    </dataValidation>
    <dataValidation sqref="E32:E39" showDropDown="0" showInputMessage="0" showErrorMessage="1" allowBlank="1" type="list">
      <formula1>"表A,表B,表C,表D,表E,表G,表H,表L"</formula1>
    </dataValidation>
    <dataValidation sqref="G32:G39" showDropDown="0" showInputMessage="0" showErrorMessage="1" allowBlank="1" type="list">
      <formula1>"已执行,待执行,已取消"</formula1>
    </dataValidation>
    <dataValidation sqref="G44:G51" showDropDown="0" showInputMessage="0" showErrorMessage="1" allowBlank="1" type="list">
      <formula1>"待执行,已完成,已取消"</formula1>
    </dataValidation>
    <dataValidation sqref="D56:D61" showDropDown="0" showInputMessage="0" showErrorMessage="1" allowBlank="1" type="list">
      <formula1>"高,中,低"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  <col width="14" customWidth="1" min="5" max="5"/>
    <col width="13" customWidth="1" min="6" max="6"/>
    <col width="13" customWidth="1" min="7" max="7"/>
    <col width="12" customWidth="1" min="8" max="8"/>
    <col width="12" customWidth="1" min="9" max="9"/>
    <col width="12" customWidth="1" min="10" max="10"/>
    <col width="12" customWidth="1" min="11" max="11"/>
    <col width="13" customWidth="1" min="12" max="12"/>
    <col width="13" customWidth="1" min="13" max="13"/>
    <col width="30" customWidth="1" min="14" max="14"/>
  </cols>
  <sheetData>
    <row r="1" ht="30" customHeight="1">
      <c r="A1" s="1" t="inlineStr">
        <is>
          <t>收益月报 · 三维诊断 + 客源结构 + 渠道净收益</t>
        </is>
      </c>
    </row>
    <row r="2" ht="26" customHeight="1">
      <c r="A2" s="2" t="inlineStr">
        <is>
          <t>黄底=输入，白底=公式。用于《法典》表 N 每月 1 日《月度收益复盘报告》与每月 10 日业主汇报。</t>
        </is>
      </c>
    </row>
    <row r="4" ht="22" customHeight="1">
      <c r="A4" s="3" t="inlineStr">
        <is>
          <t>一、三维诊断（MPI / ARI / RGI）</t>
        </is>
      </c>
    </row>
    <row r="5" ht="28" customHeight="1">
      <c r="A5" s="12" t="inlineStr">
        <is>
          <t>指标</t>
        </is>
      </c>
      <c r="B5" s="12" t="inlineStr">
        <is>
          <t>本月值</t>
        </is>
      </c>
      <c r="C5" s="12" t="inlineStr">
        <is>
          <t>上月值</t>
        </is>
      </c>
      <c r="D5" s="12" t="inlineStr">
        <is>
          <t>去年同期</t>
        </is>
      </c>
      <c r="E5" s="12" t="inlineStr">
        <is>
          <t>竞争组合值</t>
        </is>
      </c>
      <c r="F5" s="12" t="inlineStr">
        <is>
          <t>指数/判定</t>
        </is>
      </c>
      <c r="G5" s="12" t="inlineStr">
        <is>
          <t>差异（vs 上月）</t>
        </is>
      </c>
      <c r="H5" s="12" t="inlineStr"/>
      <c r="I5" s="12" t="inlineStr"/>
      <c r="J5" s="12" t="inlineStr"/>
      <c r="K5" s="12" t="inlineStr"/>
      <c r="L5" s="12" t="inlineStr"/>
      <c r="M5" s="12" t="inlineStr"/>
      <c r="N5" s="12" t="inlineStr">
        <is>
          <t>文字诊断（输入）</t>
        </is>
      </c>
    </row>
    <row r="6" ht="34" customHeight="1">
      <c r="A6" s="7" t="inlineStr">
        <is>
          <t>MPI 市场渗透指数</t>
        </is>
      </c>
      <c r="B6" s="30" t="n">
        <v>104.2</v>
      </c>
      <c r="C6" s="30" t="n">
        <v>101.8</v>
      </c>
      <c r="D6" s="30" t="n">
        <v>99.5</v>
      </c>
      <c r="E6" s="24" t="n">
        <v>0.782</v>
      </c>
      <c r="F6" s="9">
        <f>IF($B6="","",IF($B6&gt;110,"份额领先",IF($B6&gt;=100,"健康",IF($B6&gt;=95,"略弱",IF($B6&gt;=85,"落后","严重落后")))))</f>
        <v/>
      </c>
      <c r="G6" s="31">
        <f>IFERROR($B6-$C6,"")</f>
        <v/>
      </c>
      <c r="H6" s="13" t="n"/>
      <c r="I6" s="13" t="n"/>
      <c r="J6" s="13" t="n"/>
      <c r="K6" s="13" t="n"/>
      <c r="L6" s="13" t="n"/>
      <c r="M6" s="13" t="n"/>
      <c r="N6" s="29" t="inlineStr">
        <is>
          <t>份额连续两月领先，主因 OTA 挂牌位优化 + 协议客户回补。</t>
        </is>
      </c>
    </row>
    <row r="7" ht="34" customHeight="1">
      <c r="A7" s="7" t="inlineStr">
        <is>
          <t>ARI 平均房价指数</t>
        </is>
      </c>
      <c r="B7" s="30" t="n">
        <v>98.59999999999999</v>
      </c>
      <c r="C7" s="30" t="n">
        <v>101.2</v>
      </c>
      <c r="D7" s="30" t="n">
        <v>97</v>
      </c>
      <c r="E7" s="26" t="n">
        <v>686</v>
      </c>
      <c r="F7" s="9">
        <f>IF($B7="","",IF($B7&gt;120,"严重偏高",IF($B7&gt;=110,"偏高",IF($B7&gt;=103,"略高",IF($B7&gt;=97,"健康",IF($B7&gt;=90,"略低",IF($B7&gt;=80,"偏低","严重偏低")))))))</f>
        <v/>
      </c>
      <c r="G7" s="31">
        <f>IFERROR($B7-$C7,"")</f>
        <v/>
      </c>
      <c r="H7" s="13" t="n"/>
      <c r="I7" s="13" t="n"/>
      <c r="J7" s="13" t="n"/>
      <c r="K7" s="13" t="n"/>
      <c r="L7" s="13" t="n"/>
      <c r="M7" s="13" t="n"/>
      <c r="N7" s="29" t="inlineStr">
        <is>
          <t>落入 97–103 健康区间；竞对 D 降价后本店被动偏贵，靠含早套餐对冲，未跟价。</t>
        </is>
      </c>
    </row>
    <row r="8" ht="34" customHeight="1">
      <c r="A8" s="7" t="inlineStr">
        <is>
          <t>RGI 收入生成指数</t>
        </is>
      </c>
      <c r="B8" s="30" t="n">
        <v>102.7</v>
      </c>
      <c r="C8" s="30" t="n">
        <v>103</v>
      </c>
      <c r="D8" s="30" t="n">
        <v>96.5</v>
      </c>
      <c r="E8" s="26" t="n">
        <v>536</v>
      </c>
      <c r="F8" s="9">
        <f>IF($B8="","",IF($B8&gt;=100,"竞争力领先",IF($B8&gt;=95,"基本同步","落后")))</f>
        <v/>
      </c>
      <c r="G8" s="31">
        <f>IFERROR($B8-$C8,"")</f>
        <v/>
      </c>
      <c r="H8" s="13" t="n"/>
      <c r="I8" s="13" t="n"/>
      <c r="J8" s="13" t="n"/>
      <c r="K8" s="13" t="n"/>
      <c r="L8" s="13" t="n"/>
      <c r="M8" s="13" t="n"/>
      <c r="N8" s="29" t="inlineStr">
        <is>
          <t>RGI 102.7 略高于组合，主要由份额（MPI 104.2）驱动，价格端仍有 1.4 点空间。</t>
        </is>
      </c>
    </row>
    <row r="10" ht="22" customHeight="1">
      <c r="A10" s="3" t="inlineStr">
        <is>
          <t>二、客源结构（SPEC 2.3 七细分）</t>
        </is>
      </c>
    </row>
    <row r="11" ht="30" customHeight="1">
      <c r="A11" s="12" t="inlineStr">
        <is>
          <t>细分代码</t>
        </is>
      </c>
      <c r="B11" s="12" t="inlineStr">
        <is>
          <t>细分名称</t>
        </is>
      </c>
      <c r="C11" s="12" t="inlineStr">
        <is>
          <t>房晚</t>
        </is>
      </c>
      <c r="D11" s="12" t="inlineStr">
        <is>
          <t>占比</t>
        </is>
      </c>
      <c r="E11" s="12" t="inlineStr">
        <is>
          <t>ADR</t>
        </is>
      </c>
      <c r="F11" s="12" t="inlineStr">
        <is>
          <t>客房收入</t>
        </is>
      </c>
      <c r="G11" s="12" t="inlineStr">
        <is>
          <t>渠道</t>
        </is>
      </c>
      <c r="H11" s="12" t="inlineStr">
        <is>
          <t>渠道成本率</t>
        </is>
      </c>
      <c r="I11" s="12" t="inlineStr">
        <is>
          <t>渠道成本</t>
        </is>
      </c>
      <c r="J11" s="12" t="inlineStr">
        <is>
          <t>净收入</t>
        </is>
      </c>
      <c r="K11" s="12" t="inlineStr">
        <is>
          <t>可售房晚</t>
        </is>
      </c>
      <c r="L11" s="12" t="inlineStr">
        <is>
          <t>NRevPAR 贡献</t>
        </is>
      </c>
      <c r="M11" s="12" t="inlineStr"/>
      <c r="N11" s="12" t="inlineStr">
        <is>
          <t>备注</t>
        </is>
      </c>
    </row>
    <row r="12">
      <c r="A12" s="13" t="inlineStr">
        <is>
          <t>FIT-WI</t>
        </is>
      </c>
      <c r="B12" s="7" t="inlineStr">
        <is>
          <t>上门散客</t>
        </is>
      </c>
      <c r="C12" s="20" t="n">
        <v>552</v>
      </c>
      <c r="D12" s="23">
        <f>IFERROR($C12/$C$19,"")</f>
        <v/>
      </c>
      <c r="E12" s="21" t="n">
        <v>720</v>
      </c>
      <c r="F12" s="27">
        <f>$C12*$E12</f>
        <v/>
      </c>
      <c r="G12" s="5" t="inlineStr">
        <is>
          <t>DIR</t>
        </is>
      </c>
      <c r="H12" s="22" t="n">
        <v>0.03</v>
      </c>
      <c r="I12" s="27">
        <f>$F12*$H12</f>
        <v/>
      </c>
      <c r="J12" s="27">
        <f>$F12-$I12</f>
        <v/>
      </c>
      <c r="K12" s="20" t="n">
        <v>9920</v>
      </c>
      <c r="L12" s="25">
        <f>IFERROR($J12/$K12,"")</f>
        <v/>
      </c>
      <c r="M12" s="13" t="n"/>
      <c r="N12" s="32" t="n"/>
    </row>
    <row r="13">
      <c r="A13" s="13" t="inlineStr">
        <is>
          <t>FIT-DIR</t>
        </is>
      </c>
      <c r="B13" s="7" t="inlineStr">
        <is>
          <t>官网/小程序直销</t>
        </is>
      </c>
      <c r="C13" s="20" t="n">
        <v>1172</v>
      </c>
      <c r="D13" s="23">
        <f>IFERROR($C13/$C$19,"")</f>
        <v/>
      </c>
      <c r="E13" s="21" t="n">
        <v>650</v>
      </c>
      <c r="F13" s="27">
        <f>$C13*$E13</f>
        <v/>
      </c>
      <c r="G13" s="5" t="inlineStr">
        <is>
          <t>DIR</t>
        </is>
      </c>
      <c r="H13" s="22" t="n">
        <v>0.03</v>
      </c>
      <c r="I13" s="27">
        <f>$F13*$H13</f>
        <v/>
      </c>
      <c r="J13" s="27">
        <f>$F13-$I13</f>
        <v/>
      </c>
      <c r="K13" s="33">
        <f>$K$12</f>
        <v/>
      </c>
      <c r="L13" s="25">
        <f>IFERROR($J13/$K13,"")</f>
        <v/>
      </c>
      <c r="M13" s="13" t="n"/>
      <c r="N13" s="32" t="n"/>
    </row>
    <row r="14">
      <c r="A14" s="13" t="inlineStr">
        <is>
          <t>FIT-OTA</t>
        </is>
      </c>
      <c r="B14" s="7" t="inlineStr">
        <is>
          <t>OTA 散客</t>
        </is>
      </c>
      <c r="C14" s="20" t="n">
        <v>2137</v>
      </c>
      <c r="D14" s="23">
        <f>IFERROR($C14/$C$19,"")</f>
        <v/>
      </c>
      <c r="E14" s="21" t="n">
        <v>598</v>
      </c>
      <c r="F14" s="27">
        <f>$C14*$E14</f>
        <v/>
      </c>
      <c r="G14" s="5" t="inlineStr">
        <is>
          <t>OTA</t>
        </is>
      </c>
      <c r="H14" s="22" t="n">
        <v>0.16</v>
      </c>
      <c r="I14" s="27">
        <f>$F14*$H14</f>
        <v/>
      </c>
      <c r="J14" s="27">
        <f>$F14-$I14</f>
        <v/>
      </c>
      <c r="K14" s="33">
        <f>$K$12</f>
        <v/>
      </c>
      <c r="L14" s="25">
        <f>IFERROR($J14/$K14,"")</f>
        <v/>
      </c>
      <c r="M14" s="13" t="n"/>
      <c r="N14" s="32" t="n"/>
    </row>
    <row r="15">
      <c r="A15" s="13" t="inlineStr">
        <is>
          <t>CORP</t>
        </is>
      </c>
      <c r="B15" s="7" t="inlineStr">
        <is>
          <t>协议公司客户</t>
        </is>
      </c>
      <c r="C15" s="20" t="n">
        <v>1517</v>
      </c>
      <c r="D15" s="23">
        <f>IFERROR($C15/$C$19,"")</f>
        <v/>
      </c>
      <c r="E15" s="21" t="n">
        <v>520</v>
      </c>
      <c r="F15" s="27">
        <f>$C15*$E15</f>
        <v/>
      </c>
      <c r="G15" s="5" t="inlineStr">
        <is>
          <t>CORP</t>
        </is>
      </c>
      <c r="H15" s="22" t="n">
        <v>0.08</v>
      </c>
      <c r="I15" s="27">
        <f>$F15*$H15</f>
        <v/>
      </c>
      <c r="J15" s="27">
        <f>$F15-$I15</f>
        <v/>
      </c>
      <c r="K15" s="33">
        <f>$K$12</f>
        <v/>
      </c>
      <c r="L15" s="25">
        <f>IFERROR($J15/$K15,"")</f>
        <v/>
      </c>
      <c r="M15" s="13" t="n"/>
      <c r="N15" s="32" t="n"/>
    </row>
    <row r="16">
      <c r="A16" s="13" t="inlineStr">
        <is>
          <t>LOY</t>
        </is>
      </c>
      <c r="B16" s="7" t="inlineStr">
        <is>
          <t>会员（忠诚计划）</t>
        </is>
      </c>
      <c r="C16" s="20" t="n">
        <v>827</v>
      </c>
      <c r="D16" s="23">
        <f>IFERROR($C16/$C$19,"")</f>
        <v/>
      </c>
      <c r="E16" s="21" t="n">
        <v>580</v>
      </c>
      <c r="F16" s="27">
        <f>$C16*$E16</f>
        <v/>
      </c>
      <c r="G16" s="5" t="inlineStr">
        <is>
          <t>LOY</t>
        </is>
      </c>
      <c r="H16" s="22" t="n">
        <v>0.04</v>
      </c>
      <c r="I16" s="27">
        <f>$F16*$H16</f>
        <v/>
      </c>
      <c r="J16" s="27">
        <f>$F16-$I16</f>
        <v/>
      </c>
      <c r="K16" s="33">
        <f>$K$12</f>
        <v/>
      </c>
      <c r="L16" s="25">
        <f>IFERROR($J16/$K16,"")</f>
        <v/>
      </c>
      <c r="M16" s="13" t="n"/>
      <c r="N16" s="32" t="n"/>
    </row>
    <row r="17">
      <c r="A17" s="13" t="inlineStr">
        <is>
          <t>GRP</t>
        </is>
      </c>
      <c r="B17" s="7" t="inlineStr">
        <is>
          <t>团队（旅游/会议）</t>
        </is>
      </c>
      <c r="C17" s="20" t="n">
        <v>552</v>
      </c>
      <c r="D17" s="23">
        <f>IFERROR($C17/$C$19,"")</f>
        <v/>
      </c>
      <c r="E17" s="21" t="n">
        <v>450</v>
      </c>
      <c r="F17" s="27">
        <f>$C17*$E17</f>
        <v/>
      </c>
      <c r="G17" s="5" t="inlineStr">
        <is>
          <t>WHO</t>
        </is>
      </c>
      <c r="H17" s="22" t="n">
        <v>0.26</v>
      </c>
      <c r="I17" s="27">
        <f>$F17*$H17</f>
        <v/>
      </c>
      <c r="J17" s="27">
        <f>$F17-$I17</f>
        <v/>
      </c>
      <c r="K17" s="33">
        <f>$K$12</f>
        <v/>
      </c>
      <c r="L17" s="25">
        <f>IFERROR($J17/$K17,"")</f>
        <v/>
      </c>
      <c r="M17" s="13" t="n"/>
      <c r="N17" s="32" t="inlineStr">
        <is>
          <t>细分→渠道映射 SPEC 未唯一指定，按教学惯例设定，可按本店实际调整</t>
        </is>
      </c>
    </row>
    <row r="18">
      <c r="A18" s="13" t="inlineStr">
        <is>
          <t>LNG</t>
        </is>
      </c>
      <c r="B18" s="7" t="inlineStr">
        <is>
          <t>长住客</t>
        </is>
      </c>
      <c r="C18" s="20" t="n">
        <v>138</v>
      </c>
      <c r="D18" s="23">
        <f>IFERROR($C18/$C$19,"")</f>
        <v/>
      </c>
      <c r="E18" s="21" t="n">
        <v>380</v>
      </c>
      <c r="F18" s="27">
        <f>$C18*$E18</f>
        <v/>
      </c>
      <c r="G18" s="5" t="inlineStr">
        <is>
          <t>DIR</t>
        </is>
      </c>
      <c r="H18" s="22" t="n">
        <v>0.03</v>
      </c>
      <c r="I18" s="27">
        <f>$F18*$H18</f>
        <v/>
      </c>
      <c r="J18" s="27">
        <f>$F18-$I18</f>
        <v/>
      </c>
      <c r="K18" s="33">
        <f>$K$12</f>
        <v/>
      </c>
      <c r="L18" s="25">
        <f>IFERROR($J18/$K18,"")</f>
        <v/>
      </c>
      <c r="M18" s="13" t="n"/>
      <c r="N18" s="32" t="n"/>
    </row>
    <row r="19">
      <c r="A19" s="34" t="inlineStr">
        <is>
          <t>合计</t>
        </is>
      </c>
      <c r="B19" s="34" t="inlineStr">
        <is>
          <t>7 个细分</t>
        </is>
      </c>
      <c r="C19" s="35">
        <f>SUM($C$12:$C$18)</f>
        <v/>
      </c>
      <c r="D19" s="36">
        <f>SUM($D$12:$D$18)</f>
        <v/>
      </c>
      <c r="E19" s="37">
        <f>IFERROR($F$19/$C$19,"")</f>
        <v/>
      </c>
      <c r="F19" s="38">
        <f>SUM($F$12:$F$18)</f>
        <v/>
      </c>
      <c r="G19" s="13" t="inlineStr">
        <is>
          <t>—</t>
        </is>
      </c>
      <c r="H19" s="39">
        <f>IFERROR($I$19/$F$19,"")</f>
        <v/>
      </c>
      <c r="I19" s="38">
        <f>SUM($I$12:$I$18)</f>
        <v/>
      </c>
      <c r="J19" s="38">
        <f>SUM($J$12:$J$18)</f>
        <v/>
      </c>
      <c r="K19" s="35">
        <f>$K$12</f>
        <v/>
      </c>
      <c r="L19" s="37">
        <f>IFERROR($J$19/$K$19,"")</f>
        <v/>
      </c>
      <c r="M19" s="13" t="n"/>
      <c r="N19" s="32" t="inlineStr">
        <is>
          <t>综合渠道成本率 = 渠道成本合计 ÷ 客房收入合计</t>
        </is>
      </c>
    </row>
    <row r="21" ht="34" customHeight="1">
      <c r="A21" s="40" t="inlineStr">
        <is>
          <t>加权 ADR 校验</t>
        </is>
      </c>
      <c r="B21" s="41" t="n"/>
      <c r="C21" s="25">
        <f>IFERROR($F$19/$C$19,"")</f>
        <v/>
      </c>
      <c r="D21" s="7" t="inlineStr">
        <is>
          <t>全店实际 ADR</t>
        </is>
      </c>
      <c r="E21" s="21" t="n">
        <v>618</v>
      </c>
      <c r="F21" s="23">
        <f>IFERROR($C21/$E21-1,"")</f>
        <v/>
      </c>
      <c r="G21" s="42" t="inlineStr">
        <is>
          <t>⚠ SPEC 2.3 七个细分的占比×ADR 加权后为 ¥581.1，与全店 ADR ¥618 差 −6.0%（SPEC 内部取整差异）。教学时说明：细分加权 ADR 与全店 ADR 的差异反映了升级/包价/免费房等因素。</t>
        </is>
      </c>
    </row>
    <row r="23" ht="22" customHeight="1">
      <c r="A23" s="3" t="inlineStr">
        <is>
          <t>三、渠道成本与 NRevPAR 分析</t>
        </is>
      </c>
    </row>
    <row r="24" ht="24" customHeight="1">
      <c r="A24" s="12" t="inlineStr">
        <is>
          <t>指标</t>
        </is>
      </c>
      <c r="B24" s="12" t="inlineStr">
        <is>
          <t>数值</t>
        </is>
      </c>
      <c r="C24" s="12" t="inlineStr">
        <is>
          <t>口径</t>
        </is>
      </c>
      <c r="D24" s="12" t="inlineStr"/>
      <c r="E24" s="12" t="inlineStr"/>
      <c r="F24" s="12" t="inlineStr"/>
      <c r="G24" s="12" t="inlineStr"/>
      <c r="H24" s="12" t="inlineStr"/>
      <c r="I24" s="12" t="inlineStr"/>
      <c r="J24" s="12" t="inlineStr"/>
      <c r="K24" s="12" t="inlineStr"/>
      <c r="L24" s="12" t="inlineStr"/>
      <c r="M24" s="12" t="inlineStr"/>
      <c r="N24" s="12" t="inlineStr"/>
    </row>
    <row r="25">
      <c r="A25" s="7" t="inlineStr">
        <is>
          <t>客房收入合计（元）</t>
        </is>
      </c>
      <c r="B25" s="27">
        <f>$F$19</f>
        <v/>
      </c>
      <c r="C25" s="7" t="inlineStr">
        <is>
          <t>来自客源结构表</t>
        </is>
      </c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</row>
    <row r="26">
      <c r="A26" s="7" t="inlineStr">
        <is>
          <t>渠道成本合计（元）</t>
        </is>
      </c>
      <c r="B26" s="27">
        <f>$I$19</f>
        <v/>
      </c>
      <c r="C26" s="7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 t="n"/>
      <c r="N26" s="13" t="n"/>
    </row>
    <row r="27">
      <c r="A27" s="7" t="inlineStr">
        <is>
          <t>净客房收入（元）</t>
        </is>
      </c>
      <c r="B27" s="27">
        <f>$B26-$B27</f>
        <v/>
      </c>
      <c r="C27" s="7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</row>
    <row r="28">
      <c r="A28" s="7" t="inlineStr">
        <is>
          <t>可售房晚</t>
        </is>
      </c>
      <c r="B28" s="33">
        <f>$K$19</f>
        <v/>
      </c>
      <c r="C28" s="7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 t="n"/>
      <c r="N28" s="13" t="n"/>
    </row>
    <row r="29">
      <c r="A29" s="7" t="inlineStr">
        <is>
          <t>RevPAR（元）</t>
        </is>
      </c>
      <c r="B29" s="25">
        <f>IFERROR($B26/$B29,"")</f>
        <v/>
      </c>
      <c r="C29" s="7" t="inlineStr">
        <is>
          <t>客房收入 ÷ 可售房晚</t>
        </is>
      </c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</row>
    <row r="30">
      <c r="A30" s="7" t="inlineStr">
        <is>
          <t>综合渠道成本率</t>
        </is>
      </c>
      <c r="B30" s="39">
        <f>IFERROR($B27/$B26,"")</f>
        <v/>
      </c>
      <c r="C30" s="7" t="inlineStr">
        <is>
          <t>渠道成本 ÷ 客房收入</t>
        </is>
      </c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</row>
    <row r="31">
      <c r="A31" s="7" t="inlineStr">
        <is>
          <t>NRevPAR（元）</t>
        </is>
      </c>
      <c r="B31" s="25">
        <f>IFERROR($B28/$B29,"")</f>
        <v/>
      </c>
      <c r="C31" s="7" t="inlineStr">
        <is>
          <t>净客房收入 ÷ 可售房晚</t>
        </is>
      </c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</row>
    <row r="32">
      <c r="A32" s="7" t="inlineStr">
        <is>
          <t>NRevPAR 目标（元）</t>
        </is>
      </c>
      <c r="B32" s="25" t="n">
        <v>400</v>
      </c>
      <c r="C32" s="7">
        <f> 445 ×（1 − 10.1%）≈ 400，SPEC 2.3 RevPAR 445</f>
        <v/>
      </c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 t="n"/>
      <c r="N32" s="13" t="n"/>
    </row>
    <row r="33">
      <c r="A33" s="7" t="inlineStr">
        <is>
          <t>NRevPAR 达成率</t>
        </is>
      </c>
      <c r="B33" s="23">
        <f>IFERROR($B32/$B33,"")</f>
        <v/>
      </c>
      <c r="C33" s="7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 t="n"/>
      <c r="N33" s="13" t="n"/>
    </row>
    <row r="34">
      <c r="A34" s="7" t="inlineStr">
        <is>
          <t>结论</t>
        </is>
      </c>
      <c r="B34" s="9">
        <f>IF($B34="","",IF($B34&gt;=1,"净收益达标",IF($B34&gt;=0.95,"基本达标，压降 OTA 占比","未达标，启动渠道结构优化")))</f>
        <v/>
      </c>
      <c r="C34" s="7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</row>
    <row r="36" ht="22" customHeight="1">
      <c r="A36" s="3" t="inlineStr">
        <is>
          <t>四、下月策略（输入）</t>
        </is>
      </c>
    </row>
    <row r="37" ht="24" customHeight="1">
      <c r="A37" s="28" t="n">
        <v>1</v>
      </c>
      <c r="B37" s="29" t="n"/>
      <c r="C37" s="43" t="n"/>
      <c r="D37" s="43" t="n"/>
      <c r="E37" s="43" t="n"/>
      <c r="F37" s="43" t="n"/>
      <c r="G37" s="43" t="n"/>
      <c r="H37" s="43" t="n"/>
      <c r="I37" s="43" t="n"/>
      <c r="J37" s="43" t="n"/>
      <c r="K37" s="43" t="n"/>
      <c r="L37" s="43" t="n"/>
      <c r="M37" s="43" t="n"/>
      <c r="N37" s="41" t="n"/>
    </row>
    <row r="38" ht="24" customHeight="1">
      <c r="A38" s="28" t="n">
        <v>2</v>
      </c>
      <c r="B38" s="29" t="n"/>
      <c r="C38" s="43" t="n"/>
      <c r="D38" s="43" t="n"/>
      <c r="E38" s="43" t="n"/>
      <c r="F38" s="43" t="n"/>
      <c r="G38" s="43" t="n"/>
      <c r="H38" s="43" t="n"/>
      <c r="I38" s="43" t="n"/>
      <c r="J38" s="43" t="n"/>
      <c r="K38" s="43" t="n"/>
      <c r="L38" s="43" t="n"/>
      <c r="M38" s="43" t="n"/>
      <c r="N38" s="41" t="n"/>
    </row>
    <row r="39" ht="24" customHeight="1">
      <c r="A39" s="28" t="n">
        <v>3</v>
      </c>
      <c r="B39" s="29" t="n"/>
      <c r="C39" s="43" t="n"/>
      <c r="D39" s="43" t="n"/>
      <c r="E39" s="43" t="n"/>
      <c r="F39" s="43" t="n"/>
      <c r="G39" s="43" t="n"/>
      <c r="H39" s="43" t="n"/>
      <c r="I39" s="43" t="n"/>
      <c r="J39" s="43" t="n"/>
      <c r="K39" s="43" t="n"/>
      <c r="L39" s="43" t="n"/>
      <c r="M39" s="43" t="n"/>
      <c r="N39" s="41" t="n"/>
    </row>
    <row r="40" ht="24" customHeight="1">
      <c r="A40" s="28" t="n">
        <v>4</v>
      </c>
      <c r="B40" s="29" t="n"/>
      <c r="C40" s="43" t="n"/>
      <c r="D40" s="43" t="n"/>
      <c r="E40" s="43" t="n"/>
      <c r="F40" s="43" t="n"/>
      <c r="G40" s="43" t="n"/>
      <c r="H40" s="43" t="n"/>
      <c r="I40" s="43" t="n"/>
      <c r="J40" s="43" t="n"/>
      <c r="K40" s="43" t="n"/>
      <c r="L40" s="43" t="n"/>
      <c r="M40" s="43" t="n"/>
      <c r="N40" s="41" t="n"/>
    </row>
    <row r="41" ht="24" customHeight="1">
      <c r="A41" s="28" t="n">
        <v>5</v>
      </c>
      <c r="B41" s="29" t="n"/>
      <c r="C41" s="43" t="n"/>
      <c r="D41" s="43" t="n"/>
      <c r="E41" s="43" t="n"/>
      <c r="F41" s="43" t="n"/>
      <c r="G41" s="43" t="n"/>
      <c r="H41" s="43" t="n"/>
      <c r="I41" s="43" t="n"/>
      <c r="J41" s="43" t="n"/>
      <c r="K41" s="43" t="n"/>
      <c r="L41" s="43" t="n"/>
      <c r="M41" s="43" t="n"/>
      <c r="N41" s="41" t="n"/>
    </row>
  </sheetData>
  <mergeCells count="13">
    <mergeCell ref="A21:B21"/>
    <mergeCell ref="B37:N37"/>
    <mergeCell ref="B39:N39"/>
    <mergeCell ref="B41:N41"/>
    <mergeCell ref="A4:N4"/>
    <mergeCell ref="G21:N21"/>
    <mergeCell ref="A2:N2"/>
    <mergeCell ref="B40:N40"/>
    <mergeCell ref="A10:N10"/>
    <mergeCell ref="A23:N23"/>
    <mergeCell ref="B38:N38"/>
    <mergeCell ref="A36:N36"/>
    <mergeCell ref="A1:N1"/>
  </mergeCells>
  <conditionalFormatting sqref="G6:G8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conditionalFormatting sqref="B6">
    <cfRule type="cellIs" priority="4" operator="between" dxfId="3">
      <formula>100</formula>
      <formula>110</formula>
    </cfRule>
    <cfRule type="cellIs" priority="5" operator="between" dxfId="4">
      <formula>95</formula>
      <formula>100</formula>
    </cfRule>
    <cfRule type="cellIs" priority="6" operator="lessThan" dxfId="0">
      <formula>100</formula>
    </cfRule>
    <cfRule type="cellIs" priority="7" operator="greaterThan" dxfId="0">
      <formula>110</formula>
    </cfRule>
  </conditionalFormatting>
  <conditionalFormatting sqref="B7">
    <cfRule type="cellIs" priority="8" operator="between" dxfId="3">
      <formula>97</formula>
      <formula>103</formula>
    </cfRule>
    <cfRule type="cellIs" priority="9" operator="between" dxfId="4">
      <formula>90</formula>
      <formula>110</formula>
    </cfRule>
    <cfRule type="cellIs" priority="10" operator="lessThan" dxfId="0">
      <formula>97</formula>
    </cfRule>
    <cfRule type="cellIs" priority="11" operator="greaterThan" dxfId="0">
      <formula>103</formula>
    </cfRule>
  </conditionalFormatting>
  <conditionalFormatting sqref="B8">
    <cfRule type="cellIs" priority="12" operator="greaterThanOrEqual" dxfId="3">
      <formula>100</formula>
    </cfRule>
    <cfRule type="cellIs" priority="13" operator="lessThan" dxfId="0">
      <formula>95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30" customWidth="1" min="8" max="8"/>
  </cols>
  <sheetData>
    <row r="1" ht="30" customHeight="1">
      <c r="A1" s="1" t="inlineStr">
        <is>
          <t>业主一页纸 · 4 个数字 + 3 个动作 + 1 个请求</t>
        </is>
      </c>
    </row>
    <row r="2" ht="26" customHeight="1">
      <c r="A2" s="2" t="inlineStr">
        <is>
          <t>极简汇报。给业主看的东西，一页纸能说完才叫想清楚了。</t>
        </is>
      </c>
    </row>
    <row r="4">
      <c r="A4" s="7" t="inlineStr">
        <is>
          <t>汇报月份</t>
        </is>
      </c>
      <c r="B4" s="5" t="inlineStr">
        <is>
          <t>2026 年 3 月</t>
        </is>
      </c>
      <c r="C4" s="7" t="inlineStr">
        <is>
          <t>汇报人</t>
        </is>
      </c>
      <c r="D4" s="5" t="inlineStr">
        <is>
          <t>李默（收益经理 L3）</t>
        </is>
      </c>
      <c r="E4" s="13" t="n"/>
      <c r="F4" s="13" t="n"/>
      <c r="G4" s="13" t="n"/>
      <c r="H4" s="13" t="n"/>
    </row>
    <row r="6" ht="22" customHeight="1">
      <c r="A6" s="3" t="inlineStr">
        <is>
          <t>一、4 个核心数字</t>
        </is>
      </c>
    </row>
    <row r="7" ht="26" customHeight="1">
      <c r="A7" s="12" t="inlineStr">
        <is>
          <t>指标</t>
        </is>
      </c>
      <c r="B7" s="12" t="inlineStr">
        <is>
          <t>实际</t>
        </is>
      </c>
      <c r="C7" s="12" t="inlineStr">
        <is>
          <t>预算</t>
        </is>
      </c>
      <c r="D7" s="12" t="inlineStr">
        <is>
          <t>去年同期</t>
        </is>
      </c>
      <c r="E7" s="12" t="inlineStr">
        <is>
          <t>达成率</t>
        </is>
      </c>
      <c r="F7" s="12" t="inlineStr">
        <is>
          <t>同比%</t>
        </is>
      </c>
      <c r="G7" s="12" t="inlineStr"/>
      <c r="H7" s="12" t="inlineStr">
        <is>
          <t>一句话结论</t>
        </is>
      </c>
    </row>
    <row r="8">
      <c r="A8" s="7" t="inlineStr">
        <is>
          <t>OCC</t>
        </is>
      </c>
      <c r="B8" s="24" t="n">
        <v>0.789</v>
      </c>
      <c r="C8" s="24" t="n">
        <v>0.79</v>
      </c>
      <c r="D8" s="24" t="n">
        <v>0.741</v>
      </c>
      <c r="E8" s="23">
        <f>IFERROR($B8/$C8,"")</f>
        <v/>
      </c>
      <c r="F8" s="23">
        <f>IFERROR($B8/$D8-1,"")</f>
        <v/>
      </c>
      <c r="G8" s="13" t="n"/>
      <c r="H8" s="29" t="n"/>
    </row>
    <row r="9">
      <c r="A9" s="7" t="inlineStr">
        <is>
          <t>ADR（元）</t>
        </is>
      </c>
      <c r="B9" s="21" t="n">
        <v>616</v>
      </c>
      <c r="C9" s="21" t="n">
        <v>616</v>
      </c>
      <c r="D9" s="21" t="n">
        <v>578</v>
      </c>
      <c r="E9" s="23">
        <f>IFERROR($B9/$C9,"")</f>
        <v/>
      </c>
      <c r="F9" s="23">
        <f>IFERROR($B9/$D9-1,"")</f>
        <v/>
      </c>
      <c r="G9" s="13" t="n"/>
      <c r="H9" s="29" t="n"/>
    </row>
    <row r="10">
      <c r="A10" s="7" t="inlineStr">
        <is>
          <t>RevPAR（元）</t>
        </is>
      </c>
      <c r="B10" s="21" t="n">
        <v>486</v>
      </c>
      <c r="C10" s="21" t="n">
        <v>487</v>
      </c>
      <c r="D10" s="21" t="n">
        <v>428</v>
      </c>
      <c r="E10" s="23">
        <f>IFERROR($B10/$C10,"")</f>
        <v/>
      </c>
      <c r="F10" s="23">
        <f>IFERROR($B10/$D10-1,"")</f>
        <v/>
      </c>
      <c r="G10" s="13" t="n"/>
      <c r="H10" s="29" t="n"/>
    </row>
    <row r="11">
      <c r="A11" s="7" t="inlineStr">
        <is>
          <t>GOPPAR（元）</t>
        </is>
      </c>
      <c r="B11" s="21" t="n">
        <v>232</v>
      </c>
      <c r="C11" s="21" t="n">
        <v>234</v>
      </c>
      <c r="D11" s="21" t="n">
        <v>205</v>
      </c>
      <c r="E11" s="23">
        <f>IFERROR($B11/$C11,"")</f>
        <v/>
      </c>
      <c r="F11" s="23">
        <f>IFERROR($B11/$D11-1,"")</f>
        <v/>
      </c>
      <c r="G11" s="13" t="n"/>
      <c r="H11" s="29" t="n"/>
    </row>
    <row r="13" ht="22" customHeight="1">
      <c r="A13" s="3" t="inlineStr">
        <is>
          <t>二、3 个动作</t>
        </is>
      </c>
    </row>
    <row r="14" ht="24" customHeight="1">
      <c r="A14" s="12" t="inlineStr">
        <is>
          <t>序号</t>
        </is>
      </c>
      <c r="B14" s="12" t="inlineStr">
        <is>
          <t>动作</t>
        </is>
      </c>
      <c r="C14" s="12" t="inlineStr">
        <is>
          <t>负责人</t>
        </is>
      </c>
      <c r="D14" s="12" t="inlineStr">
        <is>
          <t>完成时间</t>
        </is>
      </c>
      <c r="E14" s="12" t="inlineStr">
        <is>
          <t>预期影响</t>
        </is>
      </c>
      <c r="F14" s="12" t="inlineStr"/>
      <c r="G14" s="12" t="inlineStr"/>
      <c r="H14" s="12" t="inlineStr"/>
    </row>
    <row r="15">
      <c r="A15" s="28" t="n">
        <v>1</v>
      </c>
      <c r="B15" s="29" t="inlineStr">
        <is>
          <t>展会周（3/14–3/16）执行 MinLOS 2 晚 + 二次提价 10%</t>
        </is>
      </c>
      <c r="C15" s="5" t="inlineStr">
        <is>
          <t>张岚</t>
        </is>
      </c>
      <c r="D15" s="18" t="n">
        <v>46094</v>
      </c>
      <c r="E15" s="29" t="inlineStr">
        <is>
          <t>RevPAR +¥22</t>
        </is>
      </c>
      <c r="F15" s="13" t="n"/>
      <c r="G15" s="13" t="n"/>
      <c r="H15" s="13" t="n"/>
    </row>
    <row r="16">
      <c r="A16" s="28" t="n">
        <v>2</v>
      </c>
      <c r="B16" s="29" t="inlineStr">
        <is>
          <t>压降 OTA 占比：官网小程序上线会员专享价（低于 OTA 5%）</t>
        </is>
      </c>
      <c r="C16" s="5" t="inlineStr">
        <is>
          <t>王越</t>
        </is>
      </c>
      <c r="D16" s="18" t="n">
        <v>46101</v>
      </c>
      <c r="E16" s="29" t="inlineStr">
        <is>
          <t>渠道成本 −0.8pp</t>
        </is>
      </c>
      <c r="F16" s="13" t="n"/>
      <c r="G16" s="13" t="n"/>
      <c r="H16" s="13" t="n"/>
    </row>
    <row r="17">
      <c r="A17" s="28" t="n">
        <v>3</v>
      </c>
      <c r="B17" s="29" t="inlineStr">
        <is>
          <t>协议客户分级：TOP20 客户外呼 + 续签价上调 4%</t>
        </is>
      </c>
      <c r="C17" s="5" t="inlineStr">
        <is>
          <t>李默</t>
        </is>
      </c>
      <c r="D17" s="18" t="n">
        <v>46112</v>
      </c>
      <c r="E17" s="29" t="inlineStr">
        <is>
          <t>CORP ADR +¥21</t>
        </is>
      </c>
      <c r="F17" s="13" t="n"/>
      <c r="G17" s="13" t="n"/>
      <c r="H17" s="13" t="n"/>
    </row>
    <row r="19" ht="22" customHeight="1">
      <c r="A19" s="3" t="inlineStr">
        <is>
          <t>三、1 个请求</t>
        </is>
      </c>
    </row>
    <row r="20" ht="30" customHeight="1">
      <c r="A20" s="7" t="inlineStr">
        <is>
          <t>请求事项</t>
        </is>
      </c>
      <c r="B20" s="29" t="inlineStr">
        <is>
          <t>请批准 3 月展会周启用超售（≤8 间）并预置步行客人预案预算 ¥6,000</t>
        </is>
      </c>
      <c r="C20" s="43" t="n"/>
      <c r="D20" s="43" t="n"/>
      <c r="E20" s="43" t="n"/>
      <c r="F20" s="43" t="n"/>
      <c r="G20" s="43" t="n"/>
      <c r="H20" s="41" t="n"/>
    </row>
  </sheetData>
  <mergeCells count="6">
    <mergeCell ref="A2:H2"/>
    <mergeCell ref="A19:H19"/>
    <mergeCell ref="A13:H13"/>
    <mergeCell ref="A1:H1"/>
    <mergeCell ref="B20:H20"/>
    <mergeCell ref="A6:H6"/>
  </mergeCells>
  <conditionalFormatting sqref="E8:E11">
    <cfRule type="cellIs" priority="1" operator="greaterThanOrEqual" dxfId="3">
      <formula>1</formula>
    </cfRule>
    <cfRule type="cellIs" priority="2" operator="lessThan" dxfId="0">
      <formula>0.95</formula>
    </cfRule>
  </conditionalFormatting>
  <conditionalFormatting sqref="F8:F11">
    <cfRule type="cellIs" priority="3" operator="greaterThanOrEqual" dxfId="3">
      <formula>1</formula>
    </cfRule>
    <cfRule type="cellIs" priority="4" operator="lessThan" dxfId="0">
      <formula>0.95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1" customWidth="1" min="4" max="4"/>
    <col width="11" customWidth="1" min="5" max="5"/>
    <col width="22" customWidth="1" min="6" max="6"/>
    <col width="11" customWidth="1" min="7" max="7"/>
    <col width="11" customWidth="1" min="8" max="8"/>
    <col width="22" customWidth="1" min="9" max="9"/>
    <col width="11" customWidth="1" min="10" max="10"/>
    <col width="11" customWidth="1" min="11" max="11"/>
    <col width="22" customWidth="1" min="12" max="12"/>
  </cols>
  <sheetData>
    <row r="1" ht="30" customHeight="1">
      <c r="A1" s="1" t="inlineStr">
        <is>
          <t>周末作战表 · 周五 / 周六 / 周日（每周五确认）</t>
        </is>
      </c>
    </row>
    <row r="2" ht="26" customHeight="1">
      <c r="A2" s="2" t="inlineStr">
        <is>
          <t>黄底=输入（在手房晚与建议动作），白底=公式（剩余房量）。用于《法典》表 N 每周五《周末作战表》。</t>
        </is>
      </c>
    </row>
    <row r="4" ht="22" customHeight="1">
      <c r="A4" s="3" t="inlineStr">
        <is>
          <t>一、三日概览</t>
        </is>
      </c>
    </row>
    <row r="5" ht="24" customHeight="1">
      <c r="A5" s="12" t="inlineStr"/>
      <c r="B5" s="12" t="inlineStr">
        <is>
          <t>周五</t>
        </is>
      </c>
      <c r="C5" s="12" t="inlineStr">
        <is>
          <t>周六</t>
        </is>
      </c>
      <c r="D5" s="12" t="inlineStr">
        <is>
          <t>周日</t>
        </is>
      </c>
      <c r="E5" s="12" t="inlineStr"/>
      <c r="F5" s="12" t="inlineStr"/>
      <c r="G5" s="12" t="inlineStr"/>
      <c r="H5" s="12" t="inlineStr"/>
      <c r="I5" s="12" t="inlineStr"/>
      <c r="J5" s="12" t="inlineStr"/>
      <c r="K5" s="12" t="inlineStr"/>
      <c r="L5" s="12" t="inlineStr"/>
    </row>
    <row r="6">
      <c r="A6" s="40" t="inlineStr">
        <is>
          <t>日期</t>
        </is>
      </c>
      <c r="B6" s="18" t="n">
        <v>46094</v>
      </c>
      <c r="C6" s="18" t="n">
        <v>46095</v>
      </c>
      <c r="D6" s="18" t="n">
        <v>46096</v>
      </c>
      <c r="E6" s="13" t="n"/>
      <c r="F6" s="13" t="n"/>
      <c r="G6" s="13" t="n"/>
      <c r="H6" s="13" t="n"/>
      <c r="I6" s="13" t="n"/>
      <c r="J6" s="13" t="n"/>
      <c r="K6" s="13" t="n"/>
      <c r="L6" s="13" t="n"/>
    </row>
    <row r="7">
      <c r="A7" s="40" t="inlineStr">
        <is>
          <t>在手房晚合计</t>
        </is>
      </c>
      <c r="B7" s="33">
        <f>SUM($D$13:$D$17)</f>
        <v/>
      </c>
      <c r="C7" s="33">
        <f>SUM($G$13:$G$17)</f>
        <v/>
      </c>
      <c r="D7" s="33">
        <f>SUM($J$13:$J$17)</f>
        <v/>
      </c>
      <c r="E7" s="13" t="n"/>
      <c r="F7" s="13" t="n"/>
      <c r="G7" s="13" t="n"/>
      <c r="H7" s="13" t="n"/>
      <c r="I7" s="13" t="n"/>
      <c r="J7" s="13" t="n"/>
      <c r="K7" s="13" t="n"/>
      <c r="L7" s="13" t="n"/>
    </row>
    <row r="8">
      <c r="A8" s="40" t="inlineStr">
        <is>
          <t>预测 OCC</t>
        </is>
      </c>
      <c r="B8" s="23">
        <f>IFERROR($B6/320,"")</f>
        <v/>
      </c>
      <c r="C8" s="23">
        <f>IFERROR($C6/320,"")</f>
        <v/>
      </c>
      <c r="D8" s="23">
        <f>IFERROR($D6/320,"")</f>
        <v/>
      </c>
      <c r="E8" s="13" t="n"/>
      <c r="F8" s="13" t="n"/>
      <c r="G8" s="13" t="n"/>
      <c r="H8" s="13" t="n"/>
      <c r="I8" s="13" t="n"/>
      <c r="J8" s="13" t="n"/>
      <c r="K8" s="13" t="n"/>
      <c r="L8" s="13" t="n"/>
    </row>
    <row r="10" ht="22" customHeight="1">
      <c r="A10" s="3" t="inlineStr">
        <is>
          <t>二、分房型作战</t>
        </is>
      </c>
    </row>
    <row r="11" ht="34" customHeight="1">
      <c r="A11" s="12" t="inlineStr">
        <is>
          <t>房型组</t>
        </is>
      </c>
      <c r="B11" s="12" t="inlineStr">
        <is>
          <t>房量</t>
        </is>
      </c>
      <c r="C11" s="12" t="inlineStr">
        <is>
          <t>当前 BAR</t>
        </is>
      </c>
      <c r="D11" s="12" t="inlineStr">
        <is>
          <t>周五在手</t>
        </is>
      </c>
      <c r="E11" s="12" t="inlineStr">
        <is>
          <t>周五剩余</t>
        </is>
      </c>
      <c r="F11" s="12" t="inlineStr">
        <is>
          <t>周五建议动作</t>
        </is>
      </c>
      <c r="G11" s="12" t="inlineStr">
        <is>
          <t>周六在手</t>
        </is>
      </c>
      <c r="H11" s="12" t="inlineStr">
        <is>
          <t>周六剩余</t>
        </is>
      </c>
      <c r="I11" s="12" t="inlineStr">
        <is>
          <t>周六建议动作</t>
        </is>
      </c>
      <c r="J11" s="12" t="inlineStr">
        <is>
          <t>周日在手</t>
        </is>
      </c>
      <c r="K11" s="12" t="inlineStr">
        <is>
          <t>周日剩余</t>
        </is>
      </c>
      <c r="L11" s="12" t="inlineStr">
        <is>
          <t>周日建议动作</t>
        </is>
      </c>
    </row>
    <row r="12">
      <c r="A12" s="13" t="inlineStr">
        <is>
          <t>STD</t>
        </is>
      </c>
      <c r="B12" s="20" t="n">
        <v>120</v>
      </c>
      <c r="C12" s="21" t="n">
        <v>580</v>
      </c>
      <c r="D12" s="20" t="n">
        <v>92</v>
      </c>
      <c r="E12" s="33">
        <f>IFERROR($B12-$D12,"")</f>
        <v/>
      </c>
      <c r="F12" s="29" t="n"/>
      <c r="G12" s="20" t="n">
        <v>108</v>
      </c>
      <c r="H12" s="33">
        <f>IFERROR($B12-$G12,"")</f>
        <v/>
      </c>
      <c r="I12" s="29" t="n"/>
      <c r="J12" s="20" t="n">
        <v>74</v>
      </c>
      <c r="K12" s="33">
        <f>IFERROR($B12-$J12,"")</f>
        <v/>
      </c>
      <c r="L12" s="29" t="n"/>
    </row>
    <row r="13">
      <c r="A13" s="13" t="inlineStr">
        <is>
          <t>SUP</t>
        </is>
      </c>
      <c r="B13" s="20" t="n">
        <v>100</v>
      </c>
      <c r="C13" s="21" t="n">
        <v>680</v>
      </c>
      <c r="D13" s="20" t="n">
        <v>86</v>
      </c>
      <c r="E13" s="33">
        <f>IFERROR($B13-$D13,"")</f>
        <v/>
      </c>
      <c r="F13" s="29" t="n"/>
      <c r="G13" s="20" t="n">
        <v>95</v>
      </c>
      <c r="H13" s="33">
        <f>IFERROR($B13-$G13,"")</f>
        <v/>
      </c>
      <c r="I13" s="29" t="n"/>
      <c r="J13" s="20" t="n">
        <v>62</v>
      </c>
      <c r="K13" s="33">
        <f>IFERROR($B13-$J13,"")</f>
        <v/>
      </c>
      <c r="L13" s="29" t="n"/>
    </row>
    <row r="14">
      <c r="A14" s="13" t="inlineStr">
        <is>
          <t>DLX</t>
        </is>
      </c>
      <c r="B14" s="20" t="n">
        <v>60</v>
      </c>
      <c r="C14" s="21" t="n">
        <v>820</v>
      </c>
      <c r="D14" s="20" t="n">
        <v>52</v>
      </c>
      <c r="E14" s="33">
        <f>IFERROR($B14-$D14,"")</f>
        <v/>
      </c>
      <c r="F14" s="29" t="n"/>
      <c r="G14" s="20" t="n">
        <v>56</v>
      </c>
      <c r="H14" s="33">
        <f>IFERROR($B14-$G14,"")</f>
        <v/>
      </c>
      <c r="I14" s="29" t="n"/>
      <c r="J14" s="20" t="n">
        <v>38</v>
      </c>
      <c r="K14" s="33">
        <f>IFERROR($B14-$J14,"")</f>
        <v/>
      </c>
      <c r="L14" s="29" t="n"/>
    </row>
    <row r="15">
      <c r="A15" s="13" t="inlineStr">
        <is>
          <t>EXE</t>
        </is>
      </c>
      <c r="B15" s="20" t="n">
        <v>30</v>
      </c>
      <c r="C15" s="21" t="n">
        <v>990</v>
      </c>
      <c r="D15" s="20" t="n">
        <v>22</v>
      </c>
      <c r="E15" s="33">
        <f>IFERROR($B15-$D15,"")</f>
        <v/>
      </c>
      <c r="F15" s="29" t="n"/>
      <c r="G15" s="20" t="n">
        <v>26</v>
      </c>
      <c r="H15" s="33">
        <f>IFERROR($B15-$G15,"")</f>
        <v/>
      </c>
      <c r="I15" s="29" t="n"/>
      <c r="J15" s="20" t="n">
        <v>16</v>
      </c>
      <c r="K15" s="33">
        <f>IFERROR($B15-$J15,"")</f>
        <v/>
      </c>
      <c r="L15" s="29" t="n"/>
    </row>
    <row r="16">
      <c r="A16" s="13" t="inlineStr">
        <is>
          <t>STE</t>
        </is>
      </c>
      <c r="B16" s="20" t="n">
        <v>10</v>
      </c>
      <c r="C16" s="21" t="n">
        <v>1280</v>
      </c>
      <c r="D16" s="20" t="n">
        <v>8</v>
      </c>
      <c r="E16" s="33">
        <f>IFERROR($B16-$D16,"")</f>
        <v/>
      </c>
      <c r="F16" s="29" t="n"/>
      <c r="G16" s="20" t="n">
        <v>9</v>
      </c>
      <c r="H16" s="33">
        <f>IFERROR($B16-$G16,"")</f>
        <v/>
      </c>
      <c r="I16" s="29" t="n"/>
      <c r="J16" s="20" t="n">
        <v>5</v>
      </c>
      <c r="K16" s="33">
        <f>IFERROR($B16-$J16,"")</f>
        <v/>
      </c>
      <c r="L16" s="29" t="n"/>
    </row>
    <row r="17">
      <c r="A17" s="34" t="inlineStr">
        <is>
          <t>合计</t>
        </is>
      </c>
      <c r="B17" s="35">
        <f>SUM($B$12:$B$16)</f>
        <v/>
      </c>
      <c r="C17" s="13" t="inlineStr">
        <is>
          <t>—</t>
        </is>
      </c>
      <c r="D17" s="35">
        <f>SUM($D$12:$D$16)</f>
        <v/>
      </c>
      <c r="E17" s="35">
        <f>SUM($E$12:$E$16)</f>
        <v/>
      </c>
      <c r="F17" s="13" t="n"/>
      <c r="G17" s="35">
        <f>SUM($G$12:$G$16)</f>
        <v/>
      </c>
      <c r="H17" s="35">
        <f>SUM($H$12:$H$16)</f>
        <v/>
      </c>
      <c r="I17" s="13" t="n"/>
      <c r="J17" s="35">
        <f>SUM($J$12:$J$16)</f>
        <v/>
      </c>
      <c r="K17" s="35">
        <f>SUM($K$12:$K$16)</f>
        <v/>
      </c>
      <c r="L17" s="13" t="n"/>
    </row>
    <row r="19">
      <c r="A19" s="44" t="inlineStr">
        <is>
          <t>《法典》表 N：每周五确认下周 D1/D2 日重点盯防与周末策略。</t>
        </is>
      </c>
    </row>
    <row r="20">
      <c r="A20" s="44" t="inlineStr">
        <is>
          <t>剩余房量 ≤0 的房型组标红：须检查是否超售过度或需要关房（表 B）。</t>
        </is>
      </c>
    </row>
    <row r="21">
      <c r="A21" s="44" t="inlineStr">
        <is>
          <t>高档房（EXE/STE）剩余 &gt;20% 时，按表 J 启动免费升级（每次最多升 1 档）。</t>
        </is>
      </c>
    </row>
  </sheetData>
  <mergeCells count="7">
    <mergeCell ref="A20:L20"/>
    <mergeCell ref="A2:L2"/>
    <mergeCell ref="A10:L10"/>
    <mergeCell ref="A19:L19"/>
    <mergeCell ref="A1:L1"/>
    <mergeCell ref="A21:L21"/>
    <mergeCell ref="A4:L4"/>
  </mergeCells>
  <conditionalFormatting sqref="E12:E17">
    <cfRule type="expression" priority="1" dxfId="0">
      <formula>AND($E12&lt;&gt;"",$E12&lt;=0)</formula>
    </cfRule>
  </conditionalFormatting>
  <conditionalFormatting sqref="H12:H17">
    <cfRule type="expression" priority="2" dxfId="0">
      <formula>AND($H12&lt;&gt;"",$H12&lt;=0)</formula>
    </cfRule>
  </conditionalFormatting>
  <conditionalFormatting sqref="K12:K17">
    <cfRule type="expression" priority="3" dxfId="0">
      <formula>AND($K12&lt;&gt;"",$K12&lt;=0)</formula>
    </cfRule>
  </conditionalFormatting>
  <dataValidations count="3">
    <dataValidation sqref="F12:F16" showDropDown="0" showInputMessage="0" showErrorMessage="1" allowBlank="1" type="list">
      <formula1>"维持,提价,降价,关房,CTA,MinLOS,开放低价渠道,上促销"</formula1>
    </dataValidation>
    <dataValidation sqref="I12:I16" showDropDown="0" showInputMessage="0" showErrorMessage="1" allowBlank="1" type="list">
      <formula1>"维持,提价,降价,关房,CTA,MinLOS,开放低价渠道,上促销"</formula1>
    </dataValidation>
    <dataValidation sqref="L12:L16" showDropDown="0" showInputMessage="0" showErrorMessage="1" allowBlank="1" type="list">
      <formula1>"维持,提价,降价,关房,CTA,MinLOS,开放低价渠道,上促销"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2026-09-03T23:54:21Z</dcterms:created>
  <dcterms:modified xmlns:dcterms="http://purl.org/dc/terms/" xmlns:xsi="http://www.w3.org/2001/XMLSchema-instance" xsi:type="dcterms:W3CDTF">2026-09-03T23:54:21Z</dcterms:modified>
</cp:coreProperties>
</file>