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年度假设" sheetId="2" state="visible" r:id="rId2"/>
    <sheet xmlns:r="http://schemas.openxmlformats.org/officeDocument/2006/relationships" name="月度预算" sheetId="3" state="visible" r:id="rId3"/>
    <sheet xmlns:r="http://schemas.openxmlformats.org/officeDocument/2006/relationships" name="分日预算" sheetId="4" state="visible" r:id="rId4"/>
    <sheet xmlns:r="http://schemas.openxmlformats.org/officeDocument/2006/relationships" name="滚动预测" sheetId="5" state="visible" r:id="rId5"/>
    <sheet xmlns:r="http://schemas.openxmlformats.org/officeDocument/2006/relationships" name="差异分析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0.0000"/>
    <numFmt numFmtId="167" formatCode="#,##0.0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EDEDED"/>
        <bgColor rgb="00EDEDED"/>
      </patternFill>
    </fill>
    <fill>
      <patternFill patternType="solid">
        <fgColor rgb="00FFF7D6"/>
        <bgColor rgb="00FFF7D6"/>
      </patternFill>
    </fill>
    <fill>
      <patternFill patternType="solid">
        <fgColor rgb="002C5282"/>
        <bgColor rgb="002C5282"/>
      </patternFill>
    </fill>
  </fills>
  <borders count="6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  <border>
      <left/>
      <right/>
      <top style="thin">
        <color rgb="00E1E5EA"/>
      </top>
      <bottom/>
      <diagonal/>
    </border>
    <border>
      <left/>
      <right style="thin">
        <color rgb="00E1E5EA"/>
      </right>
      <top style="thin">
        <color rgb="00E1E5EA"/>
      </top>
      <bottom/>
      <diagonal/>
    </border>
    <border>
      <left/>
      <right/>
      <top style="thin">
        <color rgb="00E1E5EA"/>
      </top>
      <bottom style="thin">
        <color rgb="00E1E5EA"/>
      </bottom>
      <diagonal/>
    </border>
    <border>
      <left/>
      <right style="thin">
        <color rgb="00E1E5EA"/>
      </right>
      <top style="thin">
        <color rgb="00E1E5EA"/>
      </top>
      <bottom style="thin">
        <color rgb="00E1E5EA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" fontId="7" fillId="6" borderId="1" applyAlignment="1" pivotButton="0" quotePrefix="0" xfId="0">
      <alignment horizontal="center" vertical="center"/>
    </xf>
    <xf numFmtId="164" fontId="7" fillId="6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1" fontId="7" fillId="3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3" fontId="7" fillId="6" borderId="1" applyAlignment="1" pivotButton="0" quotePrefix="0" xfId="0">
      <alignment horizontal="center" vertical="center"/>
    </xf>
    <xf numFmtId="4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66" fontId="7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7" fontId="7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4" fontId="5" fillId="4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7" fontId="7" fillId="6" borderId="1" applyAlignment="1" pivotButton="0" quotePrefix="0" xfId="0">
      <alignment horizontal="center" vertical="center"/>
    </xf>
    <xf numFmtId="2" fontId="7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  <dxf>
      <font>
        <name val="PingFang SC"/>
        <b val="1"/>
        <color rgb="00D98324"/>
        <sz val="10"/>
      </font>
      <fill>
        <patternFill patternType="solid">
          <fgColor rgb="00FCEFD9"/>
          <bgColor rgb="00FC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06 · 年度预算与月度分解 ｜ 使用说明</t>
        </is>
      </c>
    </row>
    <row r="2" ht="26" customHeight="1">
      <c r="A2" s="2" t="inlineStr">
        <is>
          <t>预算不是拍脑袋的数字，是 365 天每天该怎么卖的作战计划。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对应课程 M11《年度预算与滚动预测》与《法典》表 N「每年 9 月下年度预算编制」。</t>
        </is>
      </c>
    </row>
    <row r="5" ht="18" customHeight="1">
      <c r="A5" s="4" t="inlineStr">
        <is>
          <t>「年度假设」页是唯一参数入口：房量、年度、SPEC 2.3 基线、餐饮/其他收入系数、校准开关。</t>
        </is>
      </c>
    </row>
    <row r="6" ht="18" customHeight="1">
      <c r="A6" s="4" t="inlineStr">
        <is>
          <t>「月度预算」页按 SPEC 2.5 的月度 OCC/ADR 自动算 RevPAR、房晚、客房收入、餐饮、其他、总营收、GOP、GOPPAR。</t>
        </is>
      </c>
    </row>
    <row r="7" ht="18" customHeight="1">
      <c r="A7" s="4" t="inlineStr">
        <is>
          <t>「分日预算」页按星期权重把月度 OCC 拆到 365 天，并保证月内加权平均回到月度目标。</t>
        </is>
      </c>
    </row>
    <row r="8" ht="18" customHeight="1">
      <c r="A8" s="4" t="inlineStr">
        <is>
          <t>「滚动预测」页与「差异分析」页分别用于每月 1 日的滚动更新与量价分解复盘。</t>
        </is>
      </c>
    </row>
    <row r="10" ht="22" customHeight="1">
      <c r="A10" s="3" t="inlineStr">
        <is>
          <t>二、填色规则</t>
        </is>
      </c>
    </row>
    <row r="11" ht="20" customHeight="1">
      <c r="A11" s="5" t="inlineStr"/>
      <c r="B11" s="6" t="inlineStr">
        <is>
          <t>输入区</t>
        </is>
      </c>
      <c r="C11" s="7" t="inlineStr">
        <is>
          <t>浅黄底 + 边框</t>
        </is>
      </c>
      <c r="D11" s="8" t="inlineStr">
        <is>
          <t>由学员填写，例如日期、房晚、价格</t>
        </is>
      </c>
    </row>
    <row r="12" ht="20" customHeight="1">
      <c r="A12" s="9" t="inlineStr"/>
      <c r="B12" s="6" t="inlineStr">
        <is>
          <t>公式区</t>
        </is>
      </c>
      <c r="C12" s="7" t="inlineStr">
        <is>
          <t>白底 + 边框</t>
        </is>
      </c>
      <c r="D12" s="8" t="inlineStr">
        <is>
          <t>已预置 Excel 公式，改动会导致结果错误，请勿手改</t>
        </is>
      </c>
    </row>
    <row r="13" ht="20" customHeight="1">
      <c r="A13" s="10" t="inlineStr"/>
      <c r="B13" s="6" t="inlineStr">
        <is>
          <t>参考区</t>
        </is>
      </c>
      <c r="C13" s="7" t="inlineStr">
        <is>
          <t>灰底 + 斜体</t>
        </is>
      </c>
      <c r="D13" s="8" t="inlineStr">
        <is>
          <t>SPEC 固定参数/判定表，一般不需要改动</t>
        </is>
      </c>
    </row>
    <row r="14" ht="20" customHeight="1">
      <c r="A14" s="11" t="inlineStr"/>
      <c r="B14" s="6" t="inlineStr">
        <is>
          <t>标题行</t>
        </is>
      </c>
      <c r="C14" s="7" t="inlineStr">
        <is>
          <t>深蓝底白字</t>
        </is>
      </c>
      <c r="D14" s="8" t="inlineStr">
        <is>
          <t>字段名，冻结在首行</t>
        </is>
      </c>
    </row>
    <row r="16" ht="22" customHeight="1">
      <c r="A16" s="3" t="inlineStr">
        <is>
          <t>三、字段字典</t>
        </is>
      </c>
    </row>
    <row r="17" ht="32" customHeight="1">
      <c r="A17" s="12" t="inlineStr">
        <is>
          <t>列</t>
        </is>
      </c>
      <c r="B17" s="12" t="inlineStr">
        <is>
          <t>字段名称</t>
        </is>
      </c>
      <c r="C17" s="12" t="inlineStr">
        <is>
          <t>类型</t>
        </is>
      </c>
      <c r="D17" s="12" t="inlineStr">
        <is>
          <t>口径 / 预置公式</t>
        </is>
      </c>
      <c r="E17" s="12" t="inlineStr">
        <is>
          <t>说明</t>
        </is>
      </c>
    </row>
    <row r="18" ht="20" customHeight="1">
      <c r="A18" s="13" t="inlineStr">
        <is>
          <t>年度假设 B7</t>
        </is>
      </c>
      <c r="B18" s="6" t="inlineStr">
        <is>
          <t>总房量</t>
        </is>
      </c>
      <c r="C18" s="5" t="inlineStr">
        <is>
          <t>输入</t>
        </is>
      </c>
      <c r="D18" s="14" t="inlineStr">
        <is>
          <t>320</t>
        </is>
      </c>
      <c r="E18" s="15" t="inlineStr">
        <is>
          <t>SPEC 2.1</t>
        </is>
      </c>
    </row>
    <row r="19" ht="20" customHeight="1">
      <c r="A19" s="13" t="inlineStr">
        <is>
          <t>年度假设 B16-B25</t>
        </is>
      </c>
      <c r="B19" s="6" t="inlineStr">
        <is>
          <t>SPEC 2.3 基线</t>
        </is>
      </c>
      <c r="C19" s="5" t="inlineStr">
        <is>
          <t>输入</t>
        </is>
      </c>
      <c r="D19" s="14" t="inlineStr">
        <is>
          <t>OCC 72% / ADR 618 / 客房 51,977,328 / 餐饮 28,600,000 / 其他 4,100,000 / GOP 率 32%</t>
        </is>
      </c>
      <c r="E19" s="15" t="inlineStr">
        <is>
          <t>校准目标</t>
        </is>
      </c>
    </row>
    <row r="20" ht="20" customHeight="1">
      <c r="A20" s="13" t="inlineStr">
        <is>
          <t>年度假设 B29/B30</t>
        </is>
      </c>
      <c r="B20" s="6" t="inlineStr">
        <is>
          <t>餐饮/其他收入系数</t>
        </is>
      </c>
      <c r="C20" s="9" t="inlineStr">
        <is>
          <t>公式</t>
        </is>
      </c>
      <c r="D20" s="14">
        <f> 目标餐饮 ÷ 目标客房 ； = 目标其他 ÷ 目标客房</f>
        <v/>
      </c>
      <c r="E20" s="15" t="inlineStr">
        <is>
          <t>≈0.5502 / ≈0.0789</t>
        </is>
      </c>
    </row>
    <row r="21" ht="20" customHeight="1">
      <c r="A21" s="13" t="inlineStr">
        <is>
          <t>年度假设 B31</t>
        </is>
      </c>
      <c r="B21" s="6" t="inlineStr">
        <is>
          <t>校准开关</t>
        </is>
      </c>
      <c r="C21" s="5" t="inlineStr">
        <is>
          <t>输入</t>
        </is>
      </c>
      <c r="D21" s="14" t="inlineStr">
        <is>
          <t>启用 / 不启用</t>
        </is>
      </c>
      <c r="E21" s="15" t="inlineStr">
        <is>
          <t>默认启用＝对齐 SPEC 2.3 基线</t>
        </is>
      </c>
    </row>
    <row r="22" ht="20" customHeight="1">
      <c r="A22" s="13" t="inlineStr">
        <is>
          <t>年度假设 B32</t>
        </is>
      </c>
      <c r="B22" s="6" t="inlineStr">
        <is>
          <t>校准系数</t>
        </is>
      </c>
      <c r="C22" s="9" t="inlineStr">
        <is>
          <t>公式</t>
        </is>
      </c>
      <c r="D22" s="14">
        <f> 客房收入目标 ÷ 自下而上原始客房收入</f>
        <v/>
      </c>
      <c r="E22" s="15" t="inlineStr">
        <is>
          <t>≈0.9472</t>
        </is>
      </c>
    </row>
    <row r="23" ht="20" customHeight="1">
      <c r="A23" s="13" t="inlineStr">
        <is>
          <t>月度预算 B/E/F</t>
        </is>
      </c>
      <c r="B23" s="6" t="inlineStr">
        <is>
          <t>起始日 / OCC / ADR</t>
        </is>
      </c>
      <c r="C23" s="5" t="inlineStr">
        <is>
          <t>输入</t>
        </is>
      </c>
      <c r="D23" s="14" t="inlineStr">
        <is>
          <t>SPEC 2.5</t>
        </is>
      </c>
      <c r="E23" s="15" t="inlineStr">
        <is>
          <t>12 个月</t>
        </is>
      </c>
    </row>
    <row r="24" ht="20" customHeight="1">
      <c r="A24" s="13" t="inlineStr">
        <is>
          <t>月度预算 C</t>
        </is>
      </c>
      <c r="B24" s="6" t="inlineStr">
        <is>
          <t>天数</t>
        </is>
      </c>
      <c r="C24" s="9" t="inlineStr">
        <is>
          <t>公式</t>
        </is>
      </c>
      <c r="D24" s="14">
        <f>EOMONTH(B,0)-B+1</f>
        <v/>
      </c>
      <c r="E24" s="15" t="inlineStr">
        <is>
          <t>自动取 2027 实际天数（28/30/31）</t>
        </is>
      </c>
    </row>
    <row r="25" ht="20" customHeight="1">
      <c r="A25" s="13" t="inlineStr">
        <is>
          <t>月度预算 G-R</t>
        </is>
      </c>
      <c r="B25" s="6" t="inlineStr">
        <is>
          <t>收入与利润</t>
        </is>
      </c>
      <c r="C25" s="9" t="inlineStr">
        <is>
          <t>公式</t>
        </is>
      </c>
      <c r="D25" s="14" t="inlineStr">
        <is>
          <t>见各列表头</t>
        </is>
      </c>
      <c r="E25" s="15" t="inlineStr">
        <is>
          <t>含校准后 ADR/RevPAR</t>
        </is>
      </c>
    </row>
    <row r="26" ht="20" customHeight="1">
      <c r="A26" s="13" t="inlineStr">
        <is>
          <t>分日预算 Q4:Q10</t>
        </is>
      </c>
      <c r="B26" s="6" t="inlineStr">
        <is>
          <t>星期权重</t>
        </is>
      </c>
      <c r="C26" s="5" t="inlineStr">
        <is>
          <t>输入</t>
        </is>
      </c>
      <c r="D26" s="14" t="inlineStr">
        <is>
          <t>默认 0.88/0.93/0.96/1.00/1.12/1.22/1.04</t>
        </is>
      </c>
      <c r="E26" s="15" t="inlineStr">
        <is>
          <t>可按需调整</t>
        </is>
      </c>
    </row>
    <row r="27" ht="20" customHeight="1">
      <c r="A27" s="13" t="inlineStr">
        <is>
          <t>分日预算 G</t>
        </is>
      </c>
      <c r="B27" s="6" t="inlineStr">
        <is>
          <t>日 OCC</t>
        </is>
      </c>
      <c r="C27" s="9" t="inlineStr">
        <is>
          <t>公式</t>
        </is>
      </c>
      <c r="D27" s="14">
        <f> 月OCC × 当日权重 × 月天数 ÷ 月权重和</f>
        <v/>
      </c>
      <c r="E27" s="15" t="inlineStr">
        <is>
          <t>保证月内平均回到月度目标</t>
        </is>
      </c>
    </row>
    <row r="28" ht="20" customHeight="1">
      <c r="A28" s="13" t="inlineStr">
        <is>
          <t>分日预算 Y-AA</t>
        </is>
      </c>
      <c r="B28" s="6" t="inlineStr">
        <is>
          <t>月度校验</t>
        </is>
      </c>
      <c r="C28" s="9" t="inlineStr">
        <is>
          <t>公式</t>
        </is>
      </c>
      <c r="D28" s="14" t="inlineStr">
        <is>
          <t>分日加权 OCC vs 月度 OCC</t>
        </is>
      </c>
      <c r="E28" s="15" t="inlineStr">
        <is>
          <t>差异 &lt;0.01pp 显示青绿</t>
        </is>
      </c>
    </row>
    <row r="29" ht="20" customHeight="1">
      <c r="A29" s="13" t="inlineStr">
        <is>
          <t>差异分析 H/I</t>
        </is>
      </c>
      <c r="B29" s="6" t="inlineStr">
        <is>
          <t>量差 / 价差</t>
        </is>
      </c>
      <c r="C29" s="9" t="inlineStr">
        <is>
          <t>公式</t>
        </is>
      </c>
      <c r="D29" s="14">
        <f>(实际房晚−预算房晚)×预算ADR ； =(实际ADR−预算ADR)×实际房晚</f>
        <v/>
      </c>
      <c r="E29" s="15" t="inlineStr"/>
    </row>
    <row r="31" ht="22" customHeight="1">
      <c r="A31" s="3" t="inlineStr">
        <is>
          <t>四、使用步骤</t>
        </is>
      </c>
    </row>
    <row r="32" ht="20" customHeight="1">
      <c r="A32" s="16" t="n">
        <v>1</v>
      </c>
      <c r="B32" s="8" t="inlineStr">
        <is>
          <t>在「年度假设」页填总房量、预算年度与年度开始日，确认 SPEC 2.3 基线数值（默认已填好）。</t>
        </is>
      </c>
    </row>
    <row r="33" ht="20" customHeight="1">
      <c r="A33" s="16" t="n">
        <v>2</v>
      </c>
      <c r="B33" s="8" t="inlineStr">
        <is>
          <t>打开「月度预算」页，核对 12 个月的 OCC/ADR 是否与本店判断一致（默认 SPEC 2.5）。</t>
        </is>
      </c>
    </row>
    <row r="34" ht="20" customHeight="1">
      <c r="A34" s="16" t="n">
        <v>3</v>
      </c>
      <c r="B34" s="8" t="inlineStr">
        <is>
          <t>看「年度假设」页第四节的双轨校验：偏差% 列应接近 0；如需保留自下而上口径，把 B31 改为「不启用」。</t>
        </is>
      </c>
    </row>
    <row r="35" ht="20" customHeight="1">
      <c r="A35" s="16" t="n">
        <v>4</v>
      </c>
      <c r="B35" s="8" t="inlineStr">
        <is>
          <t>在「分日预算」页调整右侧星期权重，观察日 OCC 曲线；看 X:AA 的月度校验是否全部青绿。</t>
        </is>
      </c>
    </row>
    <row r="36" ht="20" customHeight="1">
      <c r="A36" s="16" t="n">
        <v>5</v>
      </c>
      <c r="B36" s="8" t="inlineStr">
        <is>
          <t>每月 1 日：在「滚动预测」页更新已过月份的实际值与未来月份的预测值；在「差异分析」页填实际房晚与实际 ADR，读量差/价差结论。</t>
        </is>
      </c>
    </row>
    <row r="38" ht="22" customHeight="1">
      <c r="A38" s="3" t="inlineStr">
        <is>
          <t>五、关联《收益管理操作法典》</t>
        </is>
      </c>
    </row>
    <row r="39" ht="18" customHeight="1">
      <c r="A39" s="4" t="inlineStr">
        <is>
          <t>表 N · 每年 9 月下年度预算编制；每月 1 日上月复盘与滚动预测更新。</t>
        </is>
      </c>
    </row>
    <row r="40" ht="18" customHeight="1">
      <c r="A40" s="4" t="inlineStr">
        <is>
          <t>《法典》全文未单独设置「预算判定表」，预算偏差的处理走表 A（价格）与表 D（份额）。</t>
        </is>
      </c>
    </row>
    <row r="41" ht="18" customHeight="1">
      <c r="A41" s="4" t="inlineStr">
        <is>
          <t>表 O · 决策优先级 —— 预算达成率只是诊断信号，动作仍须回到表 A–表 H。</t>
        </is>
      </c>
    </row>
    <row r="43" ht="18" customHeight="1">
      <c r="A43" s="17" t="inlineStr">
        <is>
          <t>杭州滨江云璟酒店 · 320 间房 · 中高端全服务 ｜ 酒店收益管理学院 HRMA ｜ 口径以 SPEC.md 为准</t>
        </is>
      </c>
    </row>
  </sheetData>
  <mergeCells count="25">
    <mergeCell ref="A39:E39"/>
    <mergeCell ref="B33:E33"/>
    <mergeCell ref="A1:E1"/>
    <mergeCell ref="A6:E6"/>
    <mergeCell ref="B36:E36"/>
    <mergeCell ref="B32:E32"/>
    <mergeCell ref="B35:E35"/>
    <mergeCell ref="A16:E16"/>
    <mergeCell ref="A7:E7"/>
    <mergeCell ref="D11:E11"/>
    <mergeCell ref="D13:E13"/>
    <mergeCell ref="A41:E41"/>
    <mergeCell ref="A3:E3"/>
    <mergeCell ref="A2:E2"/>
    <mergeCell ref="A5:E5"/>
    <mergeCell ref="A8:E8"/>
    <mergeCell ref="D12:E12"/>
    <mergeCell ref="A4:E4"/>
    <mergeCell ref="A43:E43"/>
    <mergeCell ref="A38:E38"/>
    <mergeCell ref="A10:E10"/>
    <mergeCell ref="A40:E40"/>
    <mergeCell ref="D14:E14"/>
    <mergeCell ref="B34:E34"/>
    <mergeCell ref="A31:E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56" customWidth="1" min="4" max="4"/>
  </cols>
  <sheetData>
    <row r="1" ht="30" customHeight="1">
      <c r="A1" s="1" t="inlineStr">
        <is>
          <t>年度假设 · 预算模型的唯一参数入口</t>
        </is>
      </c>
    </row>
    <row r="2" ht="26" customHeight="1">
      <c r="A2" s="2" t="inlineStr">
        <is>
          <t>黄底=输入，白底=公式。改这里，月度/分日/滚动/差异四张表全部联动。校准开关说明见第三节。</t>
        </is>
      </c>
    </row>
    <row r="4" ht="22" customHeight="1">
      <c r="A4" s="3" t="inlineStr">
        <is>
          <t>一、基本信息</t>
        </is>
      </c>
    </row>
    <row r="5" ht="22" customHeight="1">
      <c r="A5" s="12" t="inlineStr">
        <is>
          <t>项目</t>
        </is>
      </c>
      <c r="B5" s="12" t="inlineStr">
        <is>
          <t>数值</t>
        </is>
      </c>
      <c r="C5" s="12" t="inlineStr">
        <is>
          <t>单位</t>
        </is>
      </c>
      <c r="D5" s="12" t="inlineStr">
        <is>
          <t>说明</t>
        </is>
      </c>
    </row>
    <row r="6">
      <c r="A6" s="7" t="inlineStr">
        <is>
          <t>酒店名称</t>
        </is>
      </c>
      <c r="B6" s="13" t="inlineStr">
        <is>
          <t>杭州滨江云璟酒店</t>
        </is>
      </c>
      <c r="C6" s="13" t="n"/>
      <c r="D6" s="7" t="inlineStr">
        <is>
          <t>SPEC 2.1 虚构原型</t>
        </is>
      </c>
    </row>
    <row r="7">
      <c r="A7" s="7" t="inlineStr">
        <is>
          <t>总房量（间）</t>
        </is>
      </c>
      <c r="B7" s="18" t="n">
        <v>320</v>
      </c>
      <c r="C7" s="13" t="n"/>
      <c r="D7" s="7" t="inlineStr">
        <is>
          <t>SPEC 2.1：320 间，含 12 间无障碍连通房</t>
        </is>
      </c>
    </row>
    <row r="8">
      <c r="A8" s="7" t="inlineStr">
        <is>
          <t>预算年度</t>
        </is>
      </c>
      <c r="B8" s="18" t="n">
        <v>2027</v>
      </c>
      <c r="C8" s="13" t="n"/>
      <c r="D8" s="7" t="inlineStr">
        <is>
          <t>2027 年为平年，共 365 天</t>
        </is>
      </c>
    </row>
    <row r="9">
      <c r="A9" s="7" t="inlineStr">
        <is>
          <t>年度开始日</t>
        </is>
      </c>
      <c r="B9" s="19" t="n">
        <v>46388</v>
      </c>
      <c r="C9" s="13" t="n"/>
      <c r="D9" s="7" t="inlineStr">
        <is>
          <t>分日预算的首日</t>
        </is>
      </c>
    </row>
    <row r="10">
      <c r="A10" s="7" t="inlineStr">
        <is>
          <t>年度结束日</t>
        </is>
      </c>
      <c r="B10" s="20">
        <f>DATE($B$8,12,31)</f>
        <v/>
      </c>
      <c r="C10" s="13" t="n"/>
      <c r="D10" s="7" t="inlineStr">
        <is>
          <t>自动</t>
        </is>
      </c>
    </row>
    <row r="11">
      <c r="A11" s="7" t="inlineStr">
        <is>
          <t>年天数</t>
        </is>
      </c>
      <c r="B11" s="21">
        <f>$B$10-$B$9+1</f>
        <v/>
      </c>
      <c r="C11" s="13" t="n"/>
      <c r="D11" s="7" t="inlineStr">
        <is>
          <t>2027 年 = 365 天</t>
        </is>
      </c>
    </row>
    <row r="12">
      <c r="A12" s="7" t="inlineStr">
        <is>
          <t>年可售房晚</t>
        </is>
      </c>
      <c r="B12" s="21">
        <f>$B$7*$B$11</f>
        <v/>
      </c>
      <c r="C12" s="13" t="n"/>
      <c r="D12" s="7" t="inlineStr">
        <is>
          <t>320 × 365 = 116,800（与 SPEC 2.3 一致）</t>
        </is>
      </c>
    </row>
    <row r="14" ht="22" customHeight="1">
      <c r="A14" s="3" t="inlineStr">
        <is>
          <t>二、SPEC 2.3 经营基线（校准目标）</t>
        </is>
      </c>
    </row>
    <row r="15" ht="22" customHeight="1">
      <c r="A15" s="12" t="inlineStr">
        <is>
          <t>指标</t>
        </is>
      </c>
      <c r="B15" s="12" t="inlineStr">
        <is>
          <t>数值</t>
        </is>
      </c>
      <c r="C15" s="12" t="inlineStr">
        <is>
          <t>单位</t>
        </is>
      </c>
      <c r="D15" s="12" t="inlineStr">
        <is>
          <t>来源 / 口径</t>
        </is>
      </c>
    </row>
    <row r="16">
      <c r="A16" s="7" t="inlineStr">
        <is>
          <t>目标 OCC</t>
        </is>
      </c>
      <c r="B16" s="22" t="n">
        <v>0.72</v>
      </c>
      <c r="C16" s="13" t="n"/>
      <c r="D16" s="7" t="inlineStr">
        <is>
          <t>SPEC 2.3：年平均出租率 72.0%</t>
        </is>
      </c>
    </row>
    <row r="17">
      <c r="A17" s="7" t="inlineStr">
        <is>
          <t>目标 ADR（元）</t>
        </is>
      </c>
      <c r="B17" s="23" t="n">
        <v>618</v>
      </c>
      <c r="C17" s="13" t="n"/>
      <c r="D17" s="7" t="inlineStr">
        <is>
          <t>SPEC 2.3：年平均房价 ¥618</t>
        </is>
      </c>
    </row>
    <row r="18">
      <c r="A18" s="7" t="inlineStr">
        <is>
          <t>目标 RevPAR（元）</t>
        </is>
      </c>
      <c r="B18" s="24">
        <f>$B$16*$B$17</f>
        <v/>
      </c>
      <c r="C18" s="13" t="n"/>
      <c r="D18" s="7">
        <f> OCC × ADR；SPEC 2.3 载 ¥445</f>
        <v/>
      </c>
    </row>
    <row r="19">
      <c r="A19" s="7" t="inlineStr">
        <is>
          <t>客房收入目标（元）</t>
        </is>
      </c>
      <c r="B19" s="23" t="n">
        <v>51977328</v>
      </c>
      <c r="C19" s="13" t="n"/>
      <c r="D19" s="7" t="inlineStr">
        <is>
          <t>SPEC 2.3：¥51,977,328</t>
        </is>
      </c>
    </row>
    <row r="20">
      <c r="A20" s="7" t="inlineStr">
        <is>
          <t>餐饮收入目标（元）</t>
        </is>
      </c>
      <c r="B20" s="23" t="n">
        <v>28600000</v>
      </c>
      <c r="C20" s="13" t="n"/>
      <c r="D20" s="7" t="inlineStr">
        <is>
          <t>SPEC 2.3：¥28,600,000</t>
        </is>
      </c>
    </row>
    <row r="21">
      <c r="A21" s="7" t="inlineStr">
        <is>
          <t>其他收入目标（元）</t>
        </is>
      </c>
      <c r="B21" s="23" t="n">
        <v>4100000</v>
      </c>
      <c r="C21" s="13" t="n"/>
      <c r="D21" s="7" t="inlineStr">
        <is>
          <t>SPEC 2.3：¥4,100,000</t>
        </is>
      </c>
    </row>
    <row r="22">
      <c r="A22" s="7" t="inlineStr">
        <is>
          <t>总营收目标（元）</t>
        </is>
      </c>
      <c r="B22" s="25">
        <f>$B$19+$B$20+$B$21</f>
        <v/>
      </c>
      <c r="C22" s="13" t="n"/>
      <c r="D22" s="7" t="inlineStr">
        <is>
          <t>SPEC 2.3 载 ¥84,677,328</t>
        </is>
      </c>
    </row>
    <row r="23">
      <c r="A23" s="7" t="inlineStr">
        <is>
          <t>GOP 率</t>
        </is>
      </c>
      <c r="B23" s="22" t="n">
        <v>0.32</v>
      </c>
      <c r="C23" s="13" t="n"/>
      <c r="D23" s="7" t="inlineStr">
        <is>
          <t>SPEC 2.3：GOP 率 32.0%</t>
        </is>
      </c>
    </row>
    <row r="24">
      <c r="A24" s="7" t="inlineStr">
        <is>
          <t>GOP 目标（元）</t>
        </is>
      </c>
      <c r="B24" s="25">
        <f>$B$22*$B$23</f>
        <v/>
      </c>
      <c r="C24" s="13" t="n"/>
      <c r="D24" s="7" t="inlineStr">
        <is>
          <t>SPEC 2.3 载 ¥27,098,741（按 32% 算得 27,096,745，差 0.007%）</t>
        </is>
      </c>
    </row>
    <row r="25">
      <c r="A25" s="7" t="inlineStr">
        <is>
          <t>GOPPAR 目标（元）</t>
        </is>
      </c>
      <c r="B25" s="24">
        <f>$B$24/$B$12</f>
        <v/>
      </c>
      <c r="C25" s="13" t="n"/>
      <c r="D25" s="7" t="inlineStr">
        <is>
          <t>SPEC 2.3 载 ¥232</t>
        </is>
      </c>
    </row>
    <row r="27" ht="22" customHeight="1">
      <c r="A27" s="3" t="inlineStr">
        <is>
          <t>三、派生系数与校准开关</t>
        </is>
      </c>
    </row>
    <row r="28" ht="22" customHeight="1">
      <c r="A28" s="12" t="inlineStr">
        <is>
          <t>系数</t>
        </is>
      </c>
      <c r="B28" s="12" t="inlineStr">
        <is>
          <t>数值</t>
        </is>
      </c>
      <c r="C28" s="12" t="inlineStr">
        <is>
          <t>单位</t>
        </is>
      </c>
      <c r="D28" s="12" t="inlineStr">
        <is>
          <t>口径 / 说明</t>
        </is>
      </c>
    </row>
    <row r="29">
      <c r="A29" s="7" t="inlineStr">
        <is>
          <t>餐饮收入系数</t>
        </is>
      </c>
      <c r="B29" s="26">
        <f>IFERROR($B$20/$B$19,"")</f>
        <v/>
      </c>
      <c r="C29" s="13" t="n"/>
      <c r="D29" s="7">
        <f> 餐饮收入目标 ÷ 客房收入目标 ≈ 0.5502；月度餐饮 = 客房收入 × 本系数</f>
        <v/>
      </c>
    </row>
    <row r="30">
      <c r="A30" s="7" t="inlineStr">
        <is>
          <t>其他收入系数</t>
        </is>
      </c>
      <c r="B30" s="26">
        <f>IFERROR($B$21/$B$19,"")</f>
        <v/>
      </c>
      <c r="C30" s="13" t="n"/>
      <c r="D30" s="7">
        <f> 其他收入目标 ÷ 客房收入目标 ≈ 0.0789</f>
        <v/>
      </c>
    </row>
    <row r="31">
      <c r="A31" s="7" t="inlineStr">
        <is>
          <t>校准开关</t>
        </is>
      </c>
      <c r="B31" s="5" t="inlineStr">
        <is>
          <t>启用</t>
        </is>
      </c>
      <c r="C31" s="13" t="n"/>
      <c r="D31" s="7" t="inlineStr">
        <is>
          <t>启用＝把自下而上结果按校准系数缩放到 SPEC 2.3 基线；不启用＝直接用月度 OCC/ADR 乘算结果</t>
        </is>
      </c>
    </row>
    <row r="32">
      <c r="A32" s="7" t="inlineStr">
        <is>
          <t>校准系数</t>
        </is>
      </c>
      <c r="B32" s="26">
        <f>IF($B$31="启用",IFERROR($B$19/月度预算!$J$16,""),1)</f>
        <v/>
      </c>
      <c r="C32" s="13" t="n"/>
      <c r="D32" s="7">
        <f> 客房收入目标 ÷ 自下而上原始客房收入 ≈ 0.9472（偏差来源见下）</f>
        <v/>
      </c>
    </row>
    <row r="33">
      <c r="A33" s="7" t="inlineStr">
        <is>
          <t>自下而上原始客房收入</t>
        </is>
      </c>
      <c r="B33" s="25">
        <f>月度预算!$J$16</f>
        <v/>
      </c>
      <c r="C33" s="13" t="n"/>
      <c r="D33" s="7" t="inlineStr">
        <is>
          <t>由 SPEC 2.5 月度 OCC/ADR 直接乘算</t>
        </is>
      </c>
    </row>
    <row r="34">
      <c r="A34" s="7" t="inlineStr">
        <is>
          <t>自下而上原始 OCC</t>
        </is>
      </c>
      <c r="B34" s="27">
        <f>IFERROR(月度预算!$I$16/月度预算!$E$16,"")</f>
        <v/>
      </c>
      <c r="C34" s="13" t="n"/>
      <c r="D34" s="7" t="inlineStr">
        <is>
          <t>约 74.9%</t>
        </is>
      </c>
    </row>
    <row r="35">
      <c r="A35" s="7" t="inlineStr">
        <is>
          <t>自下而上原始 ADR</t>
        </is>
      </c>
      <c r="B35" s="24">
        <f>IFERROR(月度预算!$J$16/月度预算!$I$16,"")</f>
        <v/>
      </c>
      <c r="C35" s="13" t="n"/>
      <c r="D35" s="7" t="inlineStr">
        <is>
          <t>约 ¥622</t>
        </is>
      </c>
    </row>
    <row r="36">
      <c r="A36" s="7" t="inlineStr">
        <is>
          <t>自下而上原始 RevPAR</t>
        </is>
      </c>
      <c r="B36" s="24">
        <f>IFERROR(月度预算!$J$16/月度预算!$E$16,"")</f>
        <v/>
      </c>
      <c r="C36" s="13" t="n"/>
      <c r="D36" s="7" t="inlineStr">
        <is>
          <t>约 ¥469.7</t>
        </is>
      </c>
    </row>
    <row r="38" ht="22" customHeight="1">
      <c r="A38" s="3" t="inlineStr">
        <is>
          <t>四、双轨校验（自下而上 vs SPEC 2.3 基线）</t>
        </is>
      </c>
    </row>
    <row r="39" ht="22" customHeight="1">
      <c r="A39" s="12" t="inlineStr">
        <is>
          <t>指标</t>
        </is>
      </c>
      <c r="B39" s="12" t="inlineStr">
        <is>
          <t>SPEC 2.3 基线</t>
        </is>
      </c>
      <c r="C39" s="12" t="inlineStr">
        <is>
          <t>模型输出（校准后）</t>
        </is>
      </c>
      <c r="D39" s="12" t="inlineStr">
        <is>
          <t>偏差%</t>
        </is>
      </c>
    </row>
    <row r="40">
      <c r="A40" s="7" t="inlineStr">
        <is>
          <t>OCC</t>
        </is>
      </c>
      <c r="B40" s="27">
        <f>$B$16</f>
        <v/>
      </c>
      <c r="C40" s="27">
        <f>IFERROR(月度预算!$I$16/月度预算!$E$16,"")</f>
        <v/>
      </c>
      <c r="D40" s="27">
        <f>IFERROR($C40/$B40-1,"")</f>
        <v/>
      </c>
    </row>
    <row r="41">
      <c r="A41" s="7" t="inlineStr">
        <is>
          <t>ADR（元）</t>
        </is>
      </c>
      <c r="B41" s="24">
        <f>$B$17</f>
        <v/>
      </c>
      <c r="C41" s="24">
        <f>IFERROR(月度预算!$L$16/月度预算!$I$16,"")</f>
        <v/>
      </c>
      <c r="D41" s="27">
        <f>IFERROR($C41/$B41-1,"")</f>
        <v/>
      </c>
    </row>
    <row r="42">
      <c r="A42" s="7" t="inlineStr">
        <is>
          <t>RevPAR（元）</t>
        </is>
      </c>
      <c r="B42" s="24">
        <f>$B$18</f>
        <v/>
      </c>
      <c r="C42" s="24">
        <f>IFERROR(月度预算!$L$16/月度预算!$E$16,"")</f>
        <v/>
      </c>
      <c r="D42" s="27">
        <f>IFERROR($C42/$B42-1,"")</f>
        <v/>
      </c>
    </row>
    <row r="43">
      <c r="A43" s="7" t="inlineStr">
        <is>
          <t>客房收入（元）</t>
        </is>
      </c>
      <c r="B43" s="25">
        <f>$B$19</f>
        <v/>
      </c>
      <c r="C43" s="25">
        <f>月度预算!$L$16</f>
        <v/>
      </c>
      <c r="D43" s="27">
        <f>IFERROR($C43/$B43-1,"")</f>
        <v/>
      </c>
    </row>
    <row r="44">
      <c r="A44" s="7" t="inlineStr">
        <is>
          <t>餐饮收入（元）</t>
        </is>
      </c>
      <c r="B44" s="25">
        <f>$B$20</f>
        <v/>
      </c>
      <c r="C44" s="25">
        <f>月度预算!$M$16</f>
        <v/>
      </c>
      <c r="D44" s="27">
        <f>IFERROR($C44/$B44-1,"")</f>
        <v/>
      </c>
    </row>
    <row r="45">
      <c r="A45" s="7" t="inlineStr">
        <is>
          <t>其他收入（元）</t>
        </is>
      </c>
      <c r="B45" s="25">
        <f>$B$21</f>
        <v/>
      </c>
      <c r="C45" s="25">
        <f>月度预算!$N$16</f>
        <v/>
      </c>
      <c r="D45" s="27">
        <f>IFERROR($C45/$B45-1,"")</f>
        <v/>
      </c>
    </row>
    <row r="46">
      <c r="A46" s="7" t="inlineStr">
        <is>
          <t>总营收（元）</t>
        </is>
      </c>
      <c r="B46" s="25">
        <f>$B$22</f>
        <v/>
      </c>
      <c r="C46" s="25">
        <f>月度预算!$O$16</f>
        <v/>
      </c>
      <c r="D46" s="27">
        <f>IFERROR($C46/$B46-1,"")</f>
        <v/>
      </c>
    </row>
    <row r="47">
      <c r="A47" s="7" t="inlineStr">
        <is>
          <t>GOP（元）</t>
        </is>
      </c>
      <c r="B47" s="25">
        <f>$B$24</f>
        <v/>
      </c>
      <c r="C47" s="25">
        <f>月度预算!$P$16</f>
        <v/>
      </c>
      <c r="D47" s="27">
        <f>IFERROR($C47/$B47-1,"")</f>
        <v/>
      </c>
    </row>
    <row r="48">
      <c r="A48" s="7" t="inlineStr">
        <is>
          <t>GOPPAR（元）</t>
        </is>
      </c>
      <c r="B48" s="24">
        <f>$B$25</f>
        <v/>
      </c>
      <c r="C48" s="24">
        <f>IFERROR(月度预算!$P$16/月度预算!$E$16,"")</f>
        <v/>
      </c>
      <c r="D48" s="27">
        <f>IFERROR($C48/$B48-1,"")</f>
        <v/>
      </c>
    </row>
    <row r="49">
      <c r="A49" s="7" t="inlineStr">
        <is>
          <t>年可售房晚</t>
        </is>
      </c>
      <c r="B49" s="21">
        <f>$B$12</f>
        <v/>
      </c>
      <c r="C49" s="21">
        <f>月度预算!$E$16</f>
        <v/>
      </c>
      <c r="D49" s="27">
        <f>IFERROR($C49/$B49-1,"")</f>
        <v/>
      </c>
    </row>
    <row r="51" ht="56" customHeight="1">
      <c r="A51" s="17" t="inlineStr">
        <is>
          <t>⚠ 口径说明：SPEC 2.5 的月度 OCC/ADR 是「目标/预算」口径，加权后 OCC≈74.9%、ADR≈¥622、客房收入≈¥54,871,488，比 SPEC 2.3 的实绩基线（OCC 72.0%、ADR ¥618、客房收入 ¥51,977,328）高约 5.6%。本模型用「校准开关」处理这一差异：启用＝对齐 SPEC 2.3 基线（默认），不启用＝保留自下而上结果。</t>
        </is>
      </c>
    </row>
  </sheetData>
  <mergeCells count="7">
    <mergeCell ref="A1:D1"/>
    <mergeCell ref="A27:D27"/>
    <mergeCell ref="A4:D4"/>
    <mergeCell ref="A38:D38"/>
    <mergeCell ref="A2:D2"/>
    <mergeCell ref="A51:D51"/>
    <mergeCell ref="A14:D14"/>
  </mergeCells>
  <conditionalFormatting sqref="D40:D49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dataValidations count="1">
    <dataValidation sqref="B31" showDropDown="0" showInputMessage="0" showErrorMessage="1" allowBlank="1" type="list">
      <formula1>"启用,不启用"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11" customWidth="1" min="4" max="4"/>
    <col width="10" customWidth="1" min="5" max="5"/>
    <col width="10" customWidth="1" min="6" max="6"/>
    <col width="11" customWidth="1" min="7" max="7"/>
    <col width="11" customWidth="1" min="8" max="8"/>
    <col width="12" customWidth="1" min="9" max="9"/>
    <col width="10" customWidth="1" min="10" max="10"/>
    <col width="12" customWidth="1" min="11" max="11"/>
    <col width="12" customWidth="1" min="12" max="12"/>
    <col width="11" customWidth="1" min="13" max="13"/>
    <col width="13" customWidth="1" min="14" max="14"/>
    <col width="13" customWidth="1" min="15" max="15"/>
    <col width="10" customWidth="1" min="16" max="16"/>
    <col width="10" customWidth="1" min="17" max="17"/>
    <col width="11" customWidth="1" min="18" max="18"/>
  </cols>
  <sheetData>
    <row r="1" ht="30" customHeight="1">
      <c r="A1" s="1" t="inlineStr">
        <is>
          <t>月度预算 · 2027（SPEC 2.5 月度 OCC / ADR）</t>
        </is>
      </c>
    </row>
    <row r="2" ht="26" customHeight="1">
      <c r="A2" s="2" t="inlineStr">
        <is>
          <t>输入：B 列起始日、E 列 OCC、F 列 ADR。其余全部为公式。合计行自动汇总并与 SPEC 2.3 对齐。</t>
        </is>
      </c>
    </row>
    <row r="3" ht="40" customHeight="1">
      <c r="A3" s="12" t="inlineStr">
        <is>
          <t>月份</t>
        </is>
      </c>
      <c r="B3" s="12" t="inlineStr">
        <is>
          <t>月份起始日</t>
        </is>
      </c>
      <c r="C3" s="12" t="inlineStr">
        <is>
          <t>天数</t>
        </is>
      </c>
      <c r="D3" s="12" t="inlineStr">
        <is>
          <t>可售房晚</t>
        </is>
      </c>
      <c r="E3" s="12" t="inlineStr">
        <is>
          <t>目标 OCC</t>
        </is>
      </c>
      <c r="F3" s="12" t="inlineStr">
        <is>
          <t>目标 ADR</t>
        </is>
      </c>
      <c r="G3" s="12" t="inlineStr">
        <is>
          <t>RevPAR
(原始)</t>
        </is>
      </c>
      <c r="H3" s="12" t="inlineStr">
        <is>
          <t>已售房晚</t>
        </is>
      </c>
      <c r="I3" s="12" t="inlineStr">
        <is>
          <t>客房收入
(原始)</t>
        </is>
      </c>
      <c r="J3" s="12" t="inlineStr">
        <is>
          <t>校准系数</t>
        </is>
      </c>
      <c r="K3" s="12" t="inlineStr">
        <is>
          <t>客房收入
(校准后)</t>
        </is>
      </c>
      <c r="L3" s="12" t="inlineStr">
        <is>
          <t>餐饮收入</t>
        </is>
      </c>
      <c r="M3" s="12" t="inlineStr">
        <is>
          <t>其他收入</t>
        </is>
      </c>
      <c r="N3" s="12" t="inlineStr">
        <is>
          <t>总营收</t>
        </is>
      </c>
      <c r="O3" s="12" t="inlineStr">
        <is>
          <t>GOP</t>
        </is>
      </c>
      <c r="P3" s="12" t="inlineStr">
        <is>
          <t>GOPPAR</t>
        </is>
      </c>
      <c r="Q3" s="12" t="inlineStr">
        <is>
          <t>校准后
ADR</t>
        </is>
      </c>
      <c r="R3" s="12" t="inlineStr">
        <is>
          <t>校准后
RevPAR</t>
        </is>
      </c>
    </row>
    <row r="4">
      <c r="A4" s="28" t="n">
        <v>1</v>
      </c>
      <c r="B4" s="19" t="n">
        <v>46388</v>
      </c>
      <c r="C4" s="21">
        <f>EOMONTH($B4,0)-$B4+1</f>
        <v/>
      </c>
      <c r="D4" s="21">
        <f>$C4*年度假设!$B$7</f>
        <v/>
      </c>
      <c r="E4" s="22" t="n">
        <v>0.58</v>
      </c>
      <c r="F4" s="23" t="n">
        <v>540</v>
      </c>
      <c r="G4" s="24">
        <f>$E4*$F4</f>
        <v/>
      </c>
      <c r="H4" s="29">
        <f>$D4*$E4</f>
        <v/>
      </c>
      <c r="I4" s="25">
        <f>$H4*$F4</f>
        <v/>
      </c>
      <c r="J4" s="26">
        <f>年度假设!$B$32</f>
        <v/>
      </c>
      <c r="K4" s="25">
        <f>$I4*$J4</f>
        <v/>
      </c>
      <c r="L4" s="25">
        <f>$K4*年度假设!$B$29</f>
        <v/>
      </c>
      <c r="M4" s="25">
        <f>$K4*年度假设!$B$30</f>
        <v/>
      </c>
      <c r="N4" s="25">
        <f>$K4+$L4+$M4</f>
        <v/>
      </c>
      <c r="O4" s="25">
        <f>$N4*年度假设!$B$23</f>
        <v/>
      </c>
      <c r="P4" s="24">
        <f>IFERROR($O4/$D4,"")</f>
        <v/>
      </c>
      <c r="Q4" s="24">
        <f>IFERROR($K4/$H4,"")</f>
        <v/>
      </c>
      <c r="R4" s="24">
        <f>IFERROR($K4/$D4,"")</f>
        <v/>
      </c>
    </row>
    <row r="5">
      <c r="A5" s="28" t="n">
        <v>2</v>
      </c>
      <c r="B5" s="19" t="n">
        <v>46419</v>
      </c>
      <c r="C5" s="21">
        <f>EOMONTH($B5,0)-$B5+1</f>
        <v/>
      </c>
      <c r="D5" s="21">
        <f>$C5*年度假设!$B$7</f>
        <v/>
      </c>
      <c r="E5" s="22" t="n">
        <v>0.62</v>
      </c>
      <c r="F5" s="23" t="n">
        <v>560</v>
      </c>
      <c r="G5" s="24">
        <f>$E5*$F5</f>
        <v/>
      </c>
      <c r="H5" s="29">
        <f>$D5*$E5</f>
        <v/>
      </c>
      <c r="I5" s="25">
        <f>$H5*$F5</f>
        <v/>
      </c>
      <c r="J5" s="26">
        <f>年度假设!$B$32</f>
        <v/>
      </c>
      <c r="K5" s="25">
        <f>$I5*$J5</f>
        <v/>
      </c>
      <c r="L5" s="25">
        <f>$K5*年度假设!$B$29</f>
        <v/>
      </c>
      <c r="M5" s="25">
        <f>$K5*年度假设!$B$30</f>
        <v/>
      </c>
      <c r="N5" s="25">
        <f>$K5+$L5+$M5</f>
        <v/>
      </c>
      <c r="O5" s="25">
        <f>$N5*年度假设!$B$23</f>
        <v/>
      </c>
      <c r="P5" s="24">
        <f>IFERROR($O5/$D5,"")</f>
        <v/>
      </c>
      <c r="Q5" s="24">
        <f>IFERROR($K5/$H5,"")</f>
        <v/>
      </c>
      <c r="R5" s="24">
        <f>IFERROR($K5/$D5,"")</f>
        <v/>
      </c>
    </row>
    <row r="6">
      <c r="A6" s="28" t="n">
        <v>3</v>
      </c>
      <c r="B6" s="19" t="n">
        <v>46447</v>
      </c>
      <c r="C6" s="21">
        <f>EOMONTH($B6,0)-$B6+1</f>
        <v/>
      </c>
      <c r="D6" s="21">
        <f>$C6*年度假设!$B$7</f>
        <v/>
      </c>
      <c r="E6" s="22" t="n">
        <v>0.74</v>
      </c>
      <c r="F6" s="23" t="n">
        <v>600</v>
      </c>
      <c r="G6" s="24">
        <f>$E6*$F6</f>
        <v/>
      </c>
      <c r="H6" s="29">
        <f>$D6*$E6</f>
        <v/>
      </c>
      <c r="I6" s="25">
        <f>$H6*$F6</f>
        <v/>
      </c>
      <c r="J6" s="26">
        <f>年度假设!$B$32</f>
        <v/>
      </c>
      <c r="K6" s="25">
        <f>$I6*$J6</f>
        <v/>
      </c>
      <c r="L6" s="25">
        <f>$K6*年度假设!$B$29</f>
        <v/>
      </c>
      <c r="M6" s="25">
        <f>$K6*年度假设!$B$30</f>
        <v/>
      </c>
      <c r="N6" s="25">
        <f>$K6+$L6+$M6</f>
        <v/>
      </c>
      <c r="O6" s="25">
        <f>$N6*年度假设!$B$23</f>
        <v/>
      </c>
      <c r="P6" s="24">
        <f>IFERROR($O6/$D6,"")</f>
        <v/>
      </c>
      <c r="Q6" s="24">
        <f>IFERROR($K6/$H6,"")</f>
        <v/>
      </c>
      <c r="R6" s="24">
        <f>IFERROR($K6/$D6,"")</f>
        <v/>
      </c>
    </row>
    <row r="7">
      <c r="A7" s="28" t="n">
        <v>4</v>
      </c>
      <c r="B7" s="19" t="n">
        <v>46478</v>
      </c>
      <c r="C7" s="21">
        <f>EOMONTH($B7,0)-$B7+1</f>
        <v/>
      </c>
      <c r="D7" s="21">
        <f>$C7*年度假设!$B$7</f>
        <v/>
      </c>
      <c r="E7" s="22" t="n">
        <v>0.82</v>
      </c>
      <c r="F7" s="23" t="n">
        <v>660</v>
      </c>
      <c r="G7" s="24">
        <f>$E7*$F7</f>
        <v/>
      </c>
      <c r="H7" s="29">
        <f>$D7*$E7</f>
        <v/>
      </c>
      <c r="I7" s="25">
        <f>$H7*$F7</f>
        <v/>
      </c>
      <c r="J7" s="26">
        <f>年度假设!$B$32</f>
        <v/>
      </c>
      <c r="K7" s="25">
        <f>$I7*$J7</f>
        <v/>
      </c>
      <c r="L7" s="25">
        <f>$K7*年度假设!$B$29</f>
        <v/>
      </c>
      <c r="M7" s="25">
        <f>$K7*年度假设!$B$30</f>
        <v/>
      </c>
      <c r="N7" s="25">
        <f>$K7+$L7+$M7</f>
        <v/>
      </c>
      <c r="O7" s="25">
        <f>$N7*年度假设!$B$23</f>
        <v/>
      </c>
      <c r="P7" s="24">
        <f>IFERROR($O7/$D7,"")</f>
        <v/>
      </c>
      <c r="Q7" s="24">
        <f>IFERROR($K7/$H7,"")</f>
        <v/>
      </c>
      <c r="R7" s="24">
        <f>IFERROR($K7/$D7,"")</f>
        <v/>
      </c>
    </row>
    <row r="8">
      <c r="A8" s="28" t="n">
        <v>5</v>
      </c>
      <c r="B8" s="19" t="n">
        <v>46508</v>
      </c>
      <c r="C8" s="21">
        <f>EOMONTH($B8,0)-$B8+1</f>
        <v/>
      </c>
      <c r="D8" s="21">
        <f>$C8*年度假设!$B$7</f>
        <v/>
      </c>
      <c r="E8" s="22" t="n">
        <v>0.84</v>
      </c>
      <c r="F8" s="23" t="n">
        <v>690</v>
      </c>
      <c r="G8" s="24">
        <f>$E8*$F8</f>
        <v/>
      </c>
      <c r="H8" s="29">
        <f>$D8*$E8</f>
        <v/>
      </c>
      <c r="I8" s="25">
        <f>$H8*$F8</f>
        <v/>
      </c>
      <c r="J8" s="26">
        <f>年度假设!$B$32</f>
        <v/>
      </c>
      <c r="K8" s="25">
        <f>$I8*$J8</f>
        <v/>
      </c>
      <c r="L8" s="25">
        <f>$K8*年度假设!$B$29</f>
        <v/>
      </c>
      <c r="M8" s="25">
        <f>$K8*年度假设!$B$30</f>
        <v/>
      </c>
      <c r="N8" s="25">
        <f>$K8+$L8+$M8</f>
        <v/>
      </c>
      <c r="O8" s="25">
        <f>$N8*年度假设!$B$23</f>
        <v/>
      </c>
      <c r="P8" s="24">
        <f>IFERROR($O8/$D8,"")</f>
        <v/>
      </c>
      <c r="Q8" s="24">
        <f>IFERROR($K8/$H8,"")</f>
        <v/>
      </c>
      <c r="R8" s="24">
        <f>IFERROR($K8/$D8,"")</f>
        <v/>
      </c>
    </row>
    <row r="9">
      <c r="A9" s="28" t="n">
        <v>6</v>
      </c>
      <c r="B9" s="19" t="n">
        <v>46539</v>
      </c>
      <c r="C9" s="21">
        <f>EOMONTH($B9,0)-$B9+1</f>
        <v/>
      </c>
      <c r="D9" s="21">
        <f>$C9*年度假设!$B$7</f>
        <v/>
      </c>
      <c r="E9" s="22" t="n">
        <v>0.76</v>
      </c>
      <c r="F9" s="23" t="n">
        <v>620</v>
      </c>
      <c r="G9" s="24">
        <f>$E9*$F9</f>
        <v/>
      </c>
      <c r="H9" s="29">
        <f>$D9*$E9</f>
        <v/>
      </c>
      <c r="I9" s="25">
        <f>$H9*$F9</f>
        <v/>
      </c>
      <c r="J9" s="26">
        <f>年度假设!$B$32</f>
        <v/>
      </c>
      <c r="K9" s="25">
        <f>$I9*$J9</f>
        <v/>
      </c>
      <c r="L9" s="25">
        <f>$K9*年度假设!$B$29</f>
        <v/>
      </c>
      <c r="M9" s="25">
        <f>$K9*年度假设!$B$30</f>
        <v/>
      </c>
      <c r="N9" s="25">
        <f>$K9+$L9+$M9</f>
        <v/>
      </c>
      <c r="O9" s="25">
        <f>$N9*年度假设!$B$23</f>
        <v/>
      </c>
      <c r="P9" s="24">
        <f>IFERROR($O9/$D9,"")</f>
        <v/>
      </c>
      <c r="Q9" s="24">
        <f>IFERROR($K9/$H9,"")</f>
        <v/>
      </c>
      <c r="R9" s="24">
        <f>IFERROR($K9/$D9,"")</f>
        <v/>
      </c>
    </row>
    <row r="10">
      <c r="A10" s="28" t="n">
        <v>7</v>
      </c>
      <c r="B10" s="19" t="n">
        <v>46569</v>
      </c>
      <c r="C10" s="21">
        <f>EOMONTH($B10,0)-$B10+1</f>
        <v/>
      </c>
      <c r="D10" s="21">
        <f>$C10*年度假设!$B$7</f>
        <v/>
      </c>
      <c r="E10" s="22" t="n">
        <v>0.7</v>
      </c>
      <c r="F10" s="23" t="n">
        <v>580</v>
      </c>
      <c r="G10" s="24">
        <f>$E10*$F10</f>
        <v/>
      </c>
      <c r="H10" s="29">
        <f>$D10*$E10</f>
        <v/>
      </c>
      <c r="I10" s="25">
        <f>$H10*$F10</f>
        <v/>
      </c>
      <c r="J10" s="26">
        <f>年度假设!$B$32</f>
        <v/>
      </c>
      <c r="K10" s="25">
        <f>$I10*$J10</f>
        <v/>
      </c>
      <c r="L10" s="25">
        <f>$K10*年度假设!$B$29</f>
        <v/>
      </c>
      <c r="M10" s="25">
        <f>$K10*年度假设!$B$30</f>
        <v/>
      </c>
      <c r="N10" s="25">
        <f>$K10+$L10+$M10</f>
        <v/>
      </c>
      <c r="O10" s="25">
        <f>$N10*年度假设!$B$23</f>
        <v/>
      </c>
      <c r="P10" s="24">
        <f>IFERROR($O10/$D10,"")</f>
        <v/>
      </c>
      <c r="Q10" s="24">
        <f>IFERROR($K10/$H10,"")</f>
        <v/>
      </c>
      <c r="R10" s="24">
        <f>IFERROR($K10/$D10,"")</f>
        <v/>
      </c>
    </row>
    <row r="11">
      <c r="A11" s="28" t="n">
        <v>8</v>
      </c>
      <c r="B11" s="19" t="n">
        <v>46600</v>
      </c>
      <c r="C11" s="21">
        <f>EOMONTH($B11,0)-$B11+1</f>
        <v/>
      </c>
      <c r="D11" s="21">
        <f>$C11*年度假设!$B$7</f>
        <v/>
      </c>
      <c r="E11" s="22" t="n">
        <v>0.78</v>
      </c>
      <c r="F11" s="23" t="n">
        <v>630</v>
      </c>
      <c r="G11" s="24">
        <f>$E11*$F11</f>
        <v/>
      </c>
      <c r="H11" s="29">
        <f>$D11*$E11</f>
        <v/>
      </c>
      <c r="I11" s="25">
        <f>$H11*$F11</f>
        <v/>
      </c>
      <c r="J11" s="26">
        <f>年度假设!$B$32</f>
        <v/>
      </c>
      <c r="K11" s="25">
        <f>$I11*$J11</f>
        <v/>
      </c>
      <c r="L11" s="25">
        <f>$K11*年度假设!$B$29</f>
        <v/>
      </c>
      <c r="M11" s="25">
        <f>$K11*年度假设!$B$30</f>
        <v/>
      </c>
      <c r="N11" s="25">
        <f>$K11+$L11+$M11</f>
        <v/>
      </c>
      <c r="O11" s="25">
        <f>$N11*年度假设!$B$23</f>
        <v/>
      </c>
      <c r="P11" s="24">
        <f>IFERROR($O11/$D11,"")</f>
        <v/>
      </c>
      <c r="Q11" s="24">
        <f>IFERROR($K11/$H11,"")</f>
        <v/>
      </c>
      <c r="R11" s="24">
        <f>IFERROR($K11/$D11,"")</f>
        <v/>
      </c>
    </row>
    <row r="12">
      <c r="A12" s="28" t="n">
        <v>9</v>
      </c>
      <c r="B12" s="19" t="n">
        <v>46631</v>
      </c>
      <c r="C12" s="21">
        <f>EOMONTH($B12,0)-$B12+1</f>
        <v/>
      </c>
      <c r="D12" s="21">
        <f>$C12*年度假设!$B$7</f>
        <v/>
      </c>
      <c r="E12" s="22" t="n">
        <v>0.83</v>
      </c>
      <c r="F12" s="23" t="n">
        <v>670</v>
      </c>
      <c r="G12" s="24">
        <f>$E12*$F12</f>
        <v/>
      </c>
      <c r="H12" s="29">
        <f>$D12*$E12</f>
        <v/>
      </c>
      <c r="I12" s="25">
        <f>$H12*$F12</f>
        <v/>
      </c>
      <c r="J12" s="26">
        <f>年度假设!$B$32</f>
        <v/>
      </c>
      <c r="K12" s="25">
        <f>$I12*$J12</f>
        <v/>
      </c>
      <c r="L12" s="25">
        <f>$K12*年度假设!$B$29</f>
        <v/>
      </c>
      <c r="M12" s="25">
        <f>$K12*年度假设!$B$30</f>
        <v/>
      </c>
      <c r="N12" s="25">
        <f>$K12+$L12+$M12</f>
        <v/>
      </c>
      <c r="O12" s="25">
        <f>$N12*年度假设!$B$23</f>
        <v/>
      </c>
      <c r="P12" s="24">
        <f>IFERROR($O12/$D12,"")</f>
        <v/>
      </c>
      <c r="Q12" s="24">
        <f>IFERROR($K12/$H12,"")</f>
        <v/>
      </c>
      <c r="R12" s="24">
        <f>IFERROR($K12/$D12,"")</f>
        <v/>
      </c>
    </row>
    <row r="13">
      <c r="A13" s="28" t="n">
        <v>10</v>
      </c>
      <c r="B13" s="19" t="n">
        <v>46661</v>
      </c>
      <c r="C13" s="21">
        <f>EOMONTH($B13,0)-$B13+1</f>
        <v/>
      </c>
      <c r="D13" s="21">
        <f>$C13*年度假设!$B$7</f>
        <v/>
      </c>
      <c r="E13" s="22" t="n">
        <v>0.85</v>
      </c>
      <c r="F13" s="23" t="n">
        <v>700</v>
      </c>
      <c r="G13" s="24">
        <f>$E13*$F13</f>
        <v/>
      </c>
      <c r="H13" s="29">
        <f>$D13*$E13</f>
        <v/>
      </c>
      <c r="I13" s="25">
        <f>$H13*$F13</f>
        <v/>
      </c>
      <c r="J13" s="26">
        <f>年度假设!$B$32</f>
        <v/>
      </c>
      <c r="K13" s="25">
        <f>$I13*$J13</f>
        <v/>
      </c>
      <c r="L13" s="25">
        <f>$K13*年度假设!$B$29</f>
        <v/>
      </c>
      <c r="M13" s="25">
        <f>$K13*年度假设!$B$30</f>
        <v/>
      </c>
      <c r="N13" s="25">
        <f>$K13+$L13+$M13</f>
        <v/>
      </c>
      <c r="O13" s="25">
        <f>$N13*年度假设!$B$23</f>
        <v/>
      </c>
      <c r="P13" s="24">
        <f>IFERROR($O13/$D13,"")</f>
        <v/>
      </c>
      <c r="Q13" s="24">
        <f>IFERROR($K13/$H13,"")</f>
        <v/>
      </c>
      <c r="R13" s="24">
        <f>IFERROR($K13/$D13,"")</f>
        <v/>
      </c>
    </row>
    <row r="14">
      <c r="A14" s="28" t="n">
        <v>11</v>
      </c>
      <c r="B14" s="19" t="n">
        <v>46692</v>
      </c>
      <c r="C14" s="21">
        <f>EOMONTH($B14,0)-$B14+1</f>
        <v/>
      </c>
      <c r="D14" s="21">
        <f>$C14*年度假设!$B$7</f>
        <v/>
      </c>
      <c r="E14" s="22" t="n">
        <v>0.78</v>
      </c>
      <c r="F14" s="23" t="n">
        <v>640</v>
      </c>
      <c r="G14" s="24">
        <f>$E14*$F14</f>
        <v/>
      </c>
      <c r="H14" s="29">
        <f>$D14*$E14</f>
        <v/>
      </c>
      <c r="I14" s="25">
        <f>$H14*$F14</f>
        <v/>
      </c>
      <c r="J14" s="26">
        <f>年度假设!$B$32</f>
        <v/>
      </c>
      <c r="K14" s="25">
        <f>$I14*$J14</f>
        <v/>
      </c>
      <c r="L14" s="25">
        <f>$K14*年度假设!$B$29</f>
        <v/>
      </c>
      <c r="M14" s="25">
        <f>$K14*年度假设!$B$30</f>
        <v/>
      </c>
      <c r="N14" s="25">
        <f>$K14+$L14+$M14</f>
        <v/>
      </c>
      <c r="O14" s="25">
        <f>$N14*年度假设!$B$23</f>
        <v/>
      </c>
      <c r="P14" s="24">
        <f>IFERROR($O14/$D14,"")</f>
        <v/>
      </c>
      <c r="Q14" s="24">
        <f>IFERROR($K14/$H14,"")</f>
        <v/>
      </c>
      <c r="R14" s="24">
        <f>IFERROR($K14/$D14,"")</f>
        <v/>
      </c>
    </row>
    <row r="15">
      <c r="A15" s="28" t="n">
        <v>12</v>
      </c>
      <c r="B15" s="19" t="n">
        <v>46722</v>
      </c>
      <c r="C15" s="21">
        <f>EOMONTH($B15,0)-$B15+1</f>
        <v/>
      </c>
      <c r="D15" s="21">
        <f>$C15*年度假设!$B$7</f>
        <v/>
      </c>
      <c r="E15" s="22" t="n">
        <v>0.68</v>
      </c>
      <c r="F15" s="23" t="n">
        <v>570</v>
      </c>
      <c r="G15" s="24">
        <f>$E15*$F15</f>
        <v/>
      </c>
      <c r="H15" s="29">
        <f>$D15*$E15</f>
        <v/>
      </c>
      <c r="I15" s="25">
        <f>$H15*$F15</f>
        <v/>
      </c>
      <c r="J15" s="26">
        <f>年度假设!$B$32</f>
        <v/>
      </c>
      <c r="K15" s="25">
        <f>$I15*$J15</f>
        <v/>
      </c>
      <c r="L15" s="25">
        <f>$K15*年度假设!$B$29</f>
        <v/>
      </c>
      <c r="M15" s="25">
        <f>$K15*年度假设!$B$30</f>
        <v/>
      </c>
      <c r="N15" s="25">
        <f>$K15+$L15+$M15</f>
        <v/>
      </c>
      <c r="O15" s="25">
        <f>$N15*年度假设!$B$23</f>
        <v/>
      </c>
      <c r="P15" s="24">
        <f>IFERROR($O15/$D15,"")</f>
        <v/>
      </c>
      <c r="Q15" s="24">
        <f>IFERROR($K15/$H15,"")</f>
        <v/>
      </c>
      <c r="R15" s="24">
        <f>IFERROR($K15/$D15,"")</f>
        <v/>
      </c>
    </row>
    <row r="16">
      <c r="A16" s="30" t="inlineStr">
        <is>
          <t>合计</t>
        </is>
      </c>
      <c r="B16" s="13" t="inlineStr">
        <is>
          <t>—</t>
        </is>
      </c>
      <c r="C16" s="21">
        <f>SUM($C$4:$C$15)</f>
        <v/>
      </c>
      <c r="D16" s="31">
        <f>SUM($D$4:$D$15)</f>
        <v/>
      </c>
      <c r="E16" s="32">
        <f>IFERROR($H$16/$D$16,"")</f>
        <v/>
      </c>
      <c r="F16" s="33">
        <f>IFERROR($K$16/$H$16,"")</f>
        <v/>
      </c>
      <c r="G16" s="33">
        <f>IFERROR($K$16/$D$16,"")</f>
        <v/>
      </c>
      <c r="H16" s="34">
        <f>SUM($H$4:$H$15)</f>
        <v/>
      </c>
      <c r="I16" s="35">
        <f>SUM($I$4:$I$15)</f>
        <v/>
      </c>
      <c r="J16" s="36" t="inlineStr">
        <is>
          <t>—</t>
        </is>
      </c>
      <c r="K16" s="35">
        <f>SUM($K$4:$K$15)</f>
        <v/>
      </c>
      <c r="L16" s="35">
        <f>SUM($L$4:$L$15)</f>
        <v/>
      </c>
      <c r="M16" s="35">
        <f>SUM($M$4:$M$15)</f>
        <v/>
      </c>
      <c r="N16" s="35">
        <f>SUM($N$4:$N$15)</f>
        <v/>
      </c>
      <c r="O16" s="35">
        <f>SUM($O$4:$O$15)</f>
        <v/>
      </c>
      <c r="P16" s="33">
        <f>IFERROR($O$16/$D$16,"")</f>
        <v/>
      </c>
      <c r="Q16" s="33">
        <f>IFERROR($K$16/$H$16,"")</f>
        <v/>
      </c>
      <c r="R16" s="33">
        <f>IFERROR($K$16/$D$16,"")</f>
        <v/>
      </c>
    </row>
  </sheetData>
  <mergeCells count="2">
    <mergeCell ref="A2:R2"/>
    <mergeCell ref="A1:R1"/>
  </mergeCells>
  <conditionalFormatting sqref="R4:R15">
    <cfRule type="cellIs" priority="1" operator="between" dxfId="3">
      <formula>400</formula>
      <formula>520</formula>
    </cfRule>
    <cfRule type="cellIs" priority="2" operator="between" dxfId="4">
      <formula>300</formula>
      <formula>400</formula>
    </cfRule>
    <cfRule type="cellIs" priority="3" operator="lessThan" dxfId="0">
      <formula>400</formula>
    </cfRule>
    <cfRule type="cellIs" priority="4" operator="greaterThan" dxfId="0">
      <formula>520</formula>
    </cfRule>
  </conditionalFormatting>
  <dataValidations count="2">
    <dataValidation sqref="B4:B15" showDropDown="0" showInputMessage="0" showErrorMessage="0" allowBlank="1" type="date" operator="greaterThan">
      <formula1>DATE(2000,1,1)</formula1>
    </dataValidation>
    <dataValidation sqref="E4:E15" showDropDown="0" showInputMessage="0" showErrorMessage="1" allowBlank="1" errorTitle="超出范围" error="请输入 0 ~ 1 之间的数值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36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9" customWidth="1" min="3" max="3"/>
    <col width="11" customWidth="1" min="4" max="4"/>
    <col width="9" customWidth="1" min="5" max="5"/>
    <col width="11" customWidth="1" min="6" max="6"/>
    <col width="9" customWidth="1" min="7" max="7"/>
    <col width="9" customWidth="1" min="8" max="8"/>
    <col width="10" customWidth="1" min="9" max="9"/>
    <col width="10" customWidth="1" min="10" max="10"/>
    <col width="9" customWidth="1" min="11" max="11"/>
    <col width="11" customWidth="1" min="12" max="12"/>
    <col width="10" customWidth="1" min="13" max="13"/>
    <col width="11" customWidth="1" min="14" max="14"/>
  </cols>
  <sheetData>
    <row r="1" ht="30" customHeight="1">
      <c r="A1" s="1" t="inlineStr">
        <is>
          <t>分日预算 · 365 天（按星期权重把月度 OCC 拆到日）</t>
        </is>
      </c>
    </row>
    <row r="2" ht="26" customHeight="1">
      <c r="A2" s="2" t="inlineStr">
        <is>
          <t>输入：右侧「星期权重」参数（黄底）。日 OCC = 月 OCC × 当日权重 × 月天数 ÷ 月权重和，保证月内加权平均回月度目标。</t>
        </is>
      </c>
    </row>
    <row r="3" ht="22" customHeight="1">
      <c r="A3" s="12" t="inlineStr">
        <is>
          <t>日期</t>
        </is>
      </c>
      <c r="B3" s="12" t="inlineStr">
        <is>
          <t>星期</t>
        </is>
      </c>
      <c r="C3" s="12" t="inlineStr">
        <is>
          <t>星期权重</t>
        </is>
      </c>
      <c r="D3" s="12" t="inlineStr">
        <is>
          <t>月度目标
OCC</t>
        </is>
      </c>
      <c r="E3" s="12" t="inlineStr">
        <is>
          <t>月度
天数</t>
        </is>
      </c>
      <c r="F3" s="12" t="inlineStr">
        <is>
          <t>月度
权重和</t>
        </is>
      </c>
      <c r="G3" s="12" t="inlineStr">
        <is>
          <t>日 OCC</t>
        </is>
      </c>
      <c r="H3" s="12" t="inlineStr">
        <is>
          <t>可售房晚</t>
        </is>
      </c>
      <c r="I3" s="12" t="inlineStr">
        <is>
          <t>已售房晚</t>
        </is>
      </c>
      <c r="J3" s="12" t="inlineStr">
        <is>
          <t>月度目标
ADR</t>
        </is>
      </c>
      <c r="K3" s="12" t="inlineStr">
        <is>
          <t>日 ADR</t>
        </is>
      </c>
      <c r="L3" s="12" t="inlineStr">
        <is>
          <t>客房收入
(原始)</t>
        </is>
      </c>
      <c r="M3" s="12" t="inlineStr">
        <is>
          <t>校准系数</t>
        </is>
      </c>
      <c r="N3" s="12" t="inlineStr">
        <is>
          <t>客房收入
(校准后)</t>
        </is>
      </c>
      <c r="P3" s="12" t="inlineStr">
        <is>
          <t>星期</t>
        </is>
      </c>
      <c r="Q3" s="12" t="inlineStr">
        <is>
          <t>权重</t>
        </is>
      </c>
      <c r="R3" s="12" t="inlineStr">
        <is>
          <t>说明</t>
        </is>
      </c>
      <c r="T3" s="12" t="inlineStr">
        <is>
          <t>月份</t>
        </is>
      </c>
      <c r="U3" s="12" t="inlineStr">
        <is>
          <t>天数</t>
        </is>
      </c>
      <c r="V3" s="12" t="inlineStr">
        <is>
          <t>权重和</t>
        </is>
      </c>
      <c r="X3" s="12" t="inlineStr">
        <is>
          <t>月份</t>
        </is>
      </c>
      <c r="Y3" s="12" t="inlineStr">
        <is>
          <t>分日加权 OCC</t>
        </is>
      </c>
      <c r="Z3" s="12" t="inlineStr">
        <is>
          <t>月度预算 OCC</t>
        </is>
      </c>
      <c r="AA3" s="12" t="inlineStr">
        <is>
          <t>差异(pp)</t>
        </is>
      </c>
    </row>
    <row r="4">
      <c r="A4" s="19" t="n">
        <v>46388</v>
      </c>
      <c r="B4" s="9">
        <f>IF($A4="","",CHOOSE(WEEKDAY(A4,2),"周一","周二","周三","周四","周五","周六","周日"))</f>
        <v/>
      </c>
      <c r="C4" s="29">
        <f>IFERROR(INDEX($Q$4:$Q$10,WEEKDAY($A4,2)),"")</f>
        <v/>
      </c>
      <c r="D4" s="27">
        <f>IFERROR(INDEX(月度预算!$E$4:$E$15,MONTH($A4)),"")</f>
        <v/>
      </c>
      <c r="E4" s="21">
        <f>IFERROR(INDEX($U$4:$U$15,MONTH($A4)),"")</f>
        <v/>
      </c>
      <c r="F4" s="29">
        <f>IFERROR(INDEX($V$4:$V$15,MONTH($A4)),"")</f>
        <v/>
      </c>
      <c r="G4" s="27">
        <f>IFERROR($D4*$C4*$E4/$F4,"")</f>
        <v/>
      </c>
      <c r="H4" s="21">
        <f>年度假设!$B$7</f>
        <v/>
      </c>
      <c r="I4" s="29">
        <f>$H4*$G4</f>
        <v/>
      </c>
      <c r="J4" s="25">
        <f>IFERROR(INDEX(月度预算!$F$4:$F$15,MONTH($A4)),"")</f>
        <v/>
      </c>
      <c r="K4" s="25">
        <f>$J4</f>
        <v/>
      </c>
      <c r="L4" s="25">
        <f>$I4*$K4</f>
        <v/>
      </c>
      <c r="M4" s="26">
        <f>年度假设!$B$32</f>
        <v/>
      </c>
      <c r="N4" s="25">
        <f>$L4*$M4</f>
        <v/>
      </c>
      <c r="P4" s="13" t="inlineStr">
        <is>
          <t>周一</t>
        </is>
      </c>
      <c r="Q4" s="37" t="n">
        <v>0.88</v>
      </c>
      <c r="R4" s="7" t="inlineStr">
        <is>
          <t>商务日，需求偏低</t>
        </is>
      </c>
      <c r="T4" s="28" t="n">
        <v>1</v>
      </c>
      <c r="U4" s="21">
        <f>SUMPRODUCT((MONTH($A$4:$A$368)=$T4)*1)</f>
        <v/>
      </c>
      <c r="V4" s="29">
        <f>SUMPRODUCT((MONTH($A$4:$A$368)=$T4)*$C$4:$C$368)</f>
        <v/>
      </c>
      <c r="X4" s="28" t="n">
        <v>1</v>
      </c>
      <c r="Y4" s="27">
        <f>IFERROR(SUMPRODUCT((MONTH($A$4:$A$368)=$X4)*$I$4:$I$368)/SUMPRODUCT((MONTH($A$4:$A$368)=$X4)*$H$4:$H$368),"")</f>
        <v/>
      </c>
      <c r="Z4" s="27">
        <f>IFERROR(INDEX(月度预算!$E$4:$E$15,$X4),"")</f>
        <v/>
      </c>
      <c r="AA4" s="38">
        <f>IFERROR(($Y4-$Z4)*100,"")</f>
        <v/>
      </c>
    </row>
    <row r="5">
      <c r="A5" s="20">
        <f>$A4+1</f>
        <v/>
      </c>
      <c r="B5" s="9">
        <f>IF($A5="","",CHOOSE(WEEKDAY(A5,2),"周一","周二","周三","周四","周五","周六","周日"))</f>
        <v/>
      </c>
      <c r="C5" s="29">
        <f>IFERROR(INDEX($Q$4:$Q$10,WEEKDAY($A5,2)),"")</f>
        <v/>
      </c>
      <c r="D5" s="27">
        <f>IFERROR(INDEX(月度预算!$E$4:$E$15,MONTH($A5)),"")</f>
        <v/>
      </c>
      <c r="E5" s="21">
        <f>IFERROR(INDEX($U$4:$U$15,MONTH($A5)),"")</f>
        <v/>
      </c>
      <c r="F5" s="29">
        <f>IFERROR(INDEX($V$4:$V$15,MONTH($A5)),"")</f>
        <v/>
      </c>
      <c r="G5" s="27">
        <f>IFERROR($D5*$C5*$E5/$F5,"")</f>
        <v/>
      </c>
      <c r="H5" s="21">
        <f>年度假设!$B$7</f>
        <v/>
      </c>
      <c r="I5" s="29">
        <f>$H5*$G5</f>
        <v/>
      </c>
      <c r="J5" s="25">
        <f>IFERROR(INDEX(月度预算!$F$4:$F$15,MONTH($A5)),"")</f>
        <v/>
      </c>
      <c r="K5" s="25">
        <f>$J5</f>
        <v/>
      </c>
      <c r="L5" s="25">
        <f>$I5*$K5</f>
        <v/>
      </c>
      <c r="M5" s="26">
        <f>年度假设!$B$32</f>
        <v/>
      </c>
      <c r="N5" s="25">
        <f>$L5*$M5</f>
        <v/>
      </c>
      <c r="P5" s="13" t="inlineStr">
        <is>
          <t>周二</t>
        </is>
      </c>
      <c r="Q5" s="37" t="n">
        <v>0.93</v>
      </c>
      <c r="R5" s="7" t="inlineStr">
        <is>
          <t>商务日</t>
        </is>
      </c>
      <c r="T5" s="28" t="n">
        <v>2</v>
      </c>
      <c r="U5" s="21">
        <f>SUMPRODUCT((MONTH($A$4:$A$368)=$T5)*1)</f>
        <v/>
      </c>
      <c r="V5" s="29">
        <f>SUMPRODUCT((MONTH($A$4:$A$368)=$T5)*$C$4:$C$368)</f>
        <v/>
      </c>
      <c r="X5" s="28" t="n">
        <v>2</v>
      </c>
      <c r="Y5" s="27">
        <f>IFERROR(SUMPRODUCT((MONTH($A$4:$A$368)=$X5)*$I$4:$I$368)/SUMPRODUCT((MONTH($A$4:$A$368)=$X5)*$H$4:$H$368),"")</f>
        <v/>
      </c>
      <c r="Z5" s="27">
        <f>IFERROR(INDEX(月度预算!$E$4:$E$15,$X5),"")</f>
        <v/>
      </c>
      <c r="AA5" s="38">
        <f>IFERROR(($Y5-$Z5)*100,"")</f>
        <v/>
      </c>
    </row>
    <row r="6">
      <c r="A6" s="20">
        <f>$A5+1</f>
        <v/>
      </c>
      <c r="B6" s="9">
        <f>IF($A6="","",CHOOSE(WEEKDAY(A6,2),"周一","周二","周三","周四","周五","周六","周日"))</f>
        <v/>
      </c>
      <c r="C6" s="29">
        <f>IFERROR(INDEX($Q$4:$Q$10,WEEKDAY($A6,2)),"")</f>
        <v/>
      </c>
      <c r="D6" s="27">
        <f>IFERROR(INDEX(月度预算!$E$4:$E$15,MONTH($A6)),"")</f>
        <v/>
      </c>
      <c r="E6" s="21">
        <f>IFERROR(INDEX($U$4:$U$15,MONTH($A6)),"")</f>
        <v/>
      </c>
      <c r="F6" s="29">
        <f>IFERROR(INDEX($V$4:$V$15,MONTH($A6)),"")</f>
        <v/>
      </c>
      <c r="G6" s="27">
        <f>IFERROR($D6*$C6*$E6/$F6,"")</f>
        <v/>
      </c>
      <c r="H6" s="21">
        <f>年度假设!$B$7</f>
        <v/>
      </c>
      <c r="I6" s="29">
        <f>$H6*$G6</f>
        <v/>
      </c>
      <c r="J6" s="25">
        <f>IFERROR(INDEX(月度预算!$F$4:$F$15,MONTH($A6)),"")</f>
        <v/>
      </c>
      <c r="K6" s="25">
        <f>$J6</f>
        <v/>
      </c>
      <c r="L6" s="25">
        <f>$I6*$K6</f>
        <v/>
      </c>
      <c r="M6" s="26">
        <f>年度假设!$B$32</f>
        <v/>
      </c>
      <c r="N6" s="25">
        <f>$L6*$M6</f>
        <v/>
      </c>
      <c r="P6" s="13" t="inlineStr">
        <is>
          <t>周三</t>
        </is>
      </c>
      <c r="Q6" s="37" t="n">
        <v>0.96</v>
      </c>
      <c r="R6" s="7" t="inlineStr">
        <is>
          <t>商务日</t>
        </is>
      </c>
      <c r="T6" s="28" t="n">
        <v>3</v>
      </c>
      <c r="U6" s="21">
        <f>SUMPRODUCT((MONTH($A$4:$A$368)=$T6)*1)</f>
        <v/>
      </c>
      <c r="V6" s="29">
        <f>SUMPRODUCT((MONTH($A$4:$A$368)=$T6)*$C$4:$C$368)</f>
        <v/>
      </c>
      <c r="X6" s="28" t="n">
        <v>3</v>
      </c>
      <c r="Y6" s="27">
        <f>IFERROR(SUMPRODUCT((MONTH($A$4:$A$368)=$X6)*$I$4:$I$368)/SUMPRODUCT((MONTH($A$4:$A$368)=$X6)*$H$4:$H$368),"")</f>
        <v/>
      </c>
      <c r="Z6" s="27">
        <f>IFERROR(INDEX(月度预算!$E$4:$E$15,$X6),"")</f>
        <v/>
      </c>
      <c r="AA6" s="38">
        <f>IFERROR(($Y6-$Z6)*100,"")</f>
        <v/>
      </c>
    </row>
    <row r="7">
      <c r="A7" s="20">
        <f>$A6+1</f>
        <v/>
      </c>
      <c r="B7" s="9">
        <f>IF($A7="","",CHOOSE(WEEKDAY(A7,2),"周一","周二","周三","周四","周五","周六","周日"))</f>
        <v/>
      </c>
      <c r="C7" s="29">
        <f>IFERROR(INDEX($Q$4:$Q$10,WEEKDAY($A7,2)),"")</f>
        <v/>
      </c>
      <c r="D7" s="27">
        <f>IFERROR(INDEX(月度预算!$E$4:$E$15,MONTH($A7)),"")</f>
        <v/>
      </c>
      <c r="E7" s="21">
        <f>IFERROR(INDEX($U$4:$U$15,MONTH($A7)),"")</f>
        <v/>
      </c>
      <c r="F7" s="29">
        <f>IFERROR(INDEX($V$4:$V$15,MONTH($A7)),"")</f>
        <v/>
      </c>
      <c r="G7" s="27">
        <f>IFERROR($D7*$C7*$E7/$F7,"")</f>
        <v/>
      </c>
      <c r="H7" s="21">
        <f>年度假设!$B$7</f>
        <v/>
      </c>
      <c r="I7" s="29">
        <f>$H7*$G7</f>
        <v/>
      </c>
      <c r="J7" s="25">
        <f>IFERROR(INDEX(月度预算!$F$4:$F$15,MONTH($A7)),"")</f>
        <v/>
      </c>
      <c r="K7" s="25">
        <f>$J7</f>
        <v/>
      </c>
      <c r="L7" s="25">
        <f>$I7*$K7</f>
        <v/>
      </c>
      <c r="M7" s="26">
        <f>年度假设!$B$32</f>
        <v/>
      </c>
      <c r="N7" s="25">
        <f>$L7*$M7</f>
        <v/>
      </c>
      <c r="P7" s="13" t="inlineStr">
        <is>
          <t>周四</t>
        </is>
      </c>
      <c r="Q7" s="37" t="n">
        <v>1</v>
      </c>
      <c r="R7" s="7" t="inlineStr">
        <is>
          <t>商务日</t>
        </is>
      </c>
      <c r="T7" s="28" t="n">
        <v>4</v>
      </c>
      <c r="U7" s="21">
        <f>SUMPRODUCT((MONTH($A$4:$A$368)=$T7)*1)</f>
        <v/>
      </c>
      <c r="V7" s="29">
        <f>SUMPRODUCT((MONTH($A$4:$A$368)=$T7)*$C$4:$C$368)</f>
        <v/>
      </c>
      <c r="X7" s="28" t="n">
        <v>4</v>
      </c>
      <c r="Y7" s="27">
        <f>IFERROR(SUMPRODUCT((MONTH($A$4:$A$368)=$X7)*$I$4:$I$368)/SUMPRODUCT((MONTH($A$4:$A$368)=$X7)*$H$4:$H$368),"")</f>
        <v/>
      </c>
      <c r="Z7" s="27">
        <f>IFERROR(INDEX(月度预算!$E$4:$E$15,$X7),"")</f>
        <v/>
      </c>
      <c r="AA7" s="38">
        <f>IFERROR(($Y7-$Z7)*100,"")</f>
        <v/>
      </c>
    </row>
    <row r="8">
      <c r="A8" s="20">
        <f>$A7+1</f>
        <v/>
      </c>
      <c r="B8" s="9">
        <f>IF($A8="","",CHOOSE(WEEKDAY(A8,2),"周一","周二","周三","周四","周五","周六","周日"))</f>
        <v/>
      </c>
      <c r="C8" s="29">
        <f>IFERROR(INDEX($Q$4:$Q$10,WEEKDAY($A8,2)),"")</f>
        <v/>
      </c>
      <c r="D8" s="27">
        <f>IFERROR(INDEX(月度预算!$E$4:$E$15,MONTH($A8)),"")</f>
        <v/>
      </c>
      <c r="E8" s="21">
        <f>IFERROR(INDEX($U$4:$U$15,MONTH($A8)),"")</f>
        <v/>
      </c>
      <c r="F8" s="29">
        <f>IFERROR(INDEX($V$4:$V$15,MONTH($A8)),"")</f>
        <v/>
      </c>
      <c r="G8" s="27">
        <f>IFERROR($D8*$C8*$E8/$F8,"")</f>
        <v/>
      </c>
      <c r="H8" s="21">
        <f>年度假设!$B$7</f>
        <v/>
      </c>
      <c r="I8" s="29">
        <f>$H8*$G8</f>
        <v/>
      </c>
      <c r="J8" s="25">
        <f>IFERROR(INDEX(月度预算!$F$4:$F$15,MONTH($A8)),"")</f>
        <v/>
      </c>
      <c r="K8" s="25">
        <f>$J8</f>
        <v/>
      </c>
      <c r="L8" s="25">
        <f>$I8*$K8</f>
        <v/>
      </c>
      <c r="M8" s="26">
        <f>年度假设!$B$32</f>
        <v/>
      </c>
      <c r="N8" s="25">
        <f>$L8*$M8</f>
        <v/>
      </c>
      <c r="P8" s="13" t="inlineStr">
        <is>
          <t>周五</t>
        </is>
      </c>
      <c r="Q8" s="37" t="n">
        <v>1.12</v>
      </c>
      <c r="R8" s="7" t="inlineStr">
        <is>
          <t>周末前夜，需求抬升</t>
        </is>
      </c>
      <c r="T8" s="28" t="n">
        <v>5</v>
      </c>
      <c r="U8" s="21">
        <f>SUMPRODUCT((MONTH($A$4:$A$368)=$T8)*1)</f>
        <v/>
      </c>
      <c r="V8" s="29">
        <f>SUMPRODUCT((MONTH($A$4:$A$368)=$T8)*$C$4:$C$368)</f>
        <v/>
      </c>
      <c r="X8" s="28" t="n">
        <v>5</v>
      </c>
      <c r="Y8" s="27">
        <f>IFERROR(SUMPRODUCT((MONTH($A$4:$A$368)=$X8)*$I$4:$I$368)/SUMPRODUCT((MONTH($A$4:$A$368)=$X8)*$H$4:$H$368),"")</f>
        <v/>
      </c>
      <c r="Z8" s="27">
        <f>IFERROR(INDEX(月度预算!$E$4:$E$15,$X8),"")</f>
        <v/>
      </c>
      <c r="AA8" s="38">
        <f>IFERROR(($Y8-$Z8)*100,"")</f>
        <v/>
      </c>
    </row>
    <row r="9">
      <c r="A9" s="20">
        <f>$A8+1</f>
        <v/>
      </c>
      <c r="B9" s="9">
        <f>IF($A9="","",CHOOSE(WEEKDAY(A9,2),"周一","周二","周三","周四","周五","周六","周日"))</f>
        <v/>
      </c>
      <c r="C9" s="29">
        <f>IFERROR(INDEX($Q$4:$Q$10,WEEKDAY($A9,2)),"")</f>
        <v/>
      </c>
      <c r="D9" s="27">
        <f>IFERROR(INDEX(月度预算!$E$4:$E$15,MONTH($A9)),"")</f>
        <v/>
      </c>
      <c r="E9" s="21">
        <f>IFERROR(INDEX($U$4:$U$15,MONTH($A9)),"")</f>
        <v/>
      </c>
      <c r="F9" s="29">
        <f>IFERROR(INDEX($V$4:$V$15,MONTH($A9)),"")</f>
        <v/>
      </c>
      <c r="G9" s="27">
        <f>IFERROR($D9*$C9*$E9/$F9,"")</f>
        <v/>
      </c>
      <c r="H9" s="21">
        <f>年度假设!$B$7</f>
        <v/>
      </c>
      <c r="I9" s="29">
        <f>$H9*$G9</f>
        <v/>
      </c>
      <c r="J9" s="25">
        <f>IFERROR(INDEX(月度预算!$F$4:$F$15,MONTH($A9)),"")</f>
        <v/>
      </c>
      <c r="K9" s="25">
        <f>$J9</f>
        <v/>
      </c>
      <c r="L9" s="25">
        <f>$I9*$K9</f>
        <v/>
      </c>
      <c r="M9" s="26">
        <f>年度假设!$B$32</f>
        <v/>
      </c>
      <c r="N9" s="25">
        <f>$L9*$M9</f>
        <v/>
      </c>
      <c r="P9" s="13" t="inlineStr">
        <is>
          <t>周六</t>
        </is>
      </c>
      <c r="Q9" s="37" t="n">
        <v>1.22</v>
      </c>
      <c r="R9" s="7" t="inlineStr">
        <is>
          <t>周末峰值</t>
        </is>
      </c>
      <c r="T9" s="28" t="n">
        <v>6</v>
      </c>
      <c r="U9" s="21">
        <f>SUMPRODUCT((MONTH($A$4:$A$368)=$T9)*1)</f>
        <v/>
      </c>
      <c r="V9" s="29">
        <f>SUMPRODUCT((MONTH($A$4:$A$368)=$T9)*$C$4:$C$368)</f>
        <v/>
      </c>
      <c r="X9" s="28" t="n">
        <v>6</v>
      </c>
      <c r="Y9" s="27">
        <f>IFERROR(SUMPRODUCT((MONTH($A$4:$A$368)=$X9)*$I$4:$I$368)/SUMPRODUCT((MONTH($A$4:$A$368)=$X9)*$H$4:$H$368),"")</f>
        <v/>
      </c>
      <c r="Z9" s="27">
        <f>IFERROR(INDEX(月度预算!$E$4:$E$15,$X9),"")</f>
        <v/>
      </c>
      <c r="AA9" s="38">
        <f>IFERROR(($Y9-$Z9)*100,"")</f>
        <v/>
      </c>
    </row>
    <row r="10">
      <c r="A10" s="20">
        <f>$A9+1</f>
        <v/>
      </c>
      <c r="B10" s="9">
        <f>IF($A10="","",CHOOSE(WEEKDAY(A10,2),"周一","周二","周三","周四","周五","周六","周日"))</f>
        <v/>
      </c>
      <c r="C10" s="29">
        <f>IFERROR(INDEX($Q$4:$Q$10,WEEKDAY($A10,2)),"")</f>
        <v/>
      </c>
      <c r="D10" s="27">
        <f>IFERROR(INDEX(月度预算!$E$4:$E$15,MONTH($A10)),"")</f>
        <v/>
      </c>
      <c r="E10" s="21">
        <f>IFERROR(INDEX($U$4:$U$15,MONTH($A10)),"")</f>
        <v/>
      </c>
      <c r="F10" s="29">
        <f>IFERROR(INDEX($V$4:$V$15,MONTH($A10)),"")</f>
        <v/>
      </c>
      <c r="G10" s="27">
        <f>IFERROR($D10*$C10*$E10/$F10,"")</f>
        <v/>
      </c>
      <c r="H10" s="21">
        <f>年度假设!$B$7</f>
        <v/>
      </c>
      <c r="I10" s="29">
        <f>$H10*$G10</f>
        <v/>
      </c>
      <c r="J10" s="25">
        <f>IFERROR(INDEX(月度预算!$F$4:$F$15,MONTH($A10)),"")</f>
        <v/>
      </c>
      <c r="K10" s="25">
        <f>$J10</f>
        <v/>
      </c>
      <c r="L10" s="25">
        <f>$I10*$K10</f>
        <v/>
      </c>
      <c r="M10" s="26">
        <f>年度假设!$B$32</f>
        <v/>
      </c>
      <c r="N10" s="25">
        <f>$L10*$M10</f>
        <v/>
      </c>
      <c r="P10" s="13" t="inlineStr">
        <is>
          <t>周日</t>
        </is>
      </c>
      <c r="Q10" s="37" t="n">
        <v>1.04</v>
      </c>
      <c r="R10" s="7" t="inlineStr">
        <is>
          <t>返程日，高于平日</t>
        </is>
      </c>
      <c r="T10" s="28" t="n">
        <v>7</v>
      </c>
      <c r="U10" s="21">
        <f>SUMPRODUCT((MONTH($A$4:$A$368)=$T10)*1)</f>
        <v/>
      </c>
      <c r="V10" s="29">
        <f>SUMPRODUCT((MONTH($A$4:$A$368)=$T10)*$C$4:$C$368)</f>
        <v/>
      </c>
      <c r="X10" s="28" t="n">
        <v>7</v>
      </c>
      <c r="Y10" s="27">
        <f>IFERROR(SUMPRODUCT((MONTH($A$4:$A$368)=$X10)*$I$4:$I$368)/SUMPRODUCT((MONTH($A$4:$A$368)=$X10)*$H$4:$H$368),"")</f>
        <v/>
      </c>
      <c r="Z10" s="27">
        <f>IFERROR(INDEX(月度预算!$E$4:$E$15,$X10),"")</f>
        <v/>
      </c>
      <c r="AA10" s="38">
        <f>IFERROR(($Y10-$Z10)*100,"")</f>
        <v/>
      </c>
    </row>
    <row r="11">
      <c r="A11" s="20">
        <f>$A10+1</f>
        <v/>
      </c>
      <c r="B11" s="9">
        <f>IF($A11="","",CHOOSE(WEEKDAY(A11,2),"周一","周二","周三","周四","周五","周六","周日"))</f>
        <v/>
      </c>
      <c r="C11" s="29">
        <f>IFERROR(INDEX($Q$4:$Q$10,WEEKDAY($A11,2)),"")</f>
        <v/>
      </c>
      <c r="D11" s="27">
        <f>IFERROR(INDEX(月度预算!$E$4:$E$15,MONTH($A11)),"")</f>
        <v/>
      </c>
      <c r="E11" s="21">
        <f>IFERROR(INDEX($U$4:$U$15,MONTH($A11)),"")</f>
        <v/>
      </c>
      <c r="F11" s="29">
        <f>IFERROR(INDEX($V$4:$V$15,MONTH($A11)),"")</f>
        <v/>
      </c>
      <c r="G11" s="27">
        <f>IFERROR($D11*$C11*$E11/$F11,"")</f>
        <v/>
      </c>
      <c r="H11" s="21">
        <f>年度假设!$B$7</f>
        <v/>
      </c>
      <c r="I11" s="29">
        <f>$H11*$G11</f>
        <v/>
      </c>
      <c r="J11" s="25">
        <f>IFERROR(INDEX(月度预算!$F$4:$F$15,MONTH($A11)),"")</f>
        <v/>
      </c>
      <c r="K11" s="25">
        <f>$J11</f>
        <v/>
      </c>
      <c r="L11" s="25">
        <f>$I11*$K11</f>
        <v/>
      </c>
      <c r="M11" s="26">
        <f>年度假设!$B$32</f>
        <v/>
      </c>
      <c r="N11" s="25">
        <f>$L11*$M11</f>
        <v/>
      </c>
      <c r="T11" s="28" t="n">
        <v>8</v>
      </c>
      <c r="U11" s="21">
        <f>SUMPRODUCT((MONTH($A$4:$A$368)=$T11)*1)</f>
        <v/>
      </c>
      <c r="V11" s="29">
        <f>SUMPRODUCT((MONTH($A$4:$A$368)=$T11)*$C$4:$C$368)</f>
        <v/>
      </c>
      <c r="X11" s="28" t="n">
        <v>8</v>
      </c>
      <c r="Y11" s="27">
        <f>IFERROR(SUMPRODUCT((MONTH($A$4:$A$368)=$X11)*$I$4:$I$368)/SUMPRODUCT((MONTH($A$4:$A$368)=$X11)*$H$4:$H$368),"")</f>
        <v/>
      </c>
      <c r="Z11" s="27">
        <f>IFERROR(INDEX(月度预算!$E$4:$E$15,$X11),"")</f>
        <v/>
      </c>
      <c r="AA11" s="38">
        <f>IFERROR(($Y11-$Z11)*100,"")</f>
        <v/>
      </c>
    </row>
    <row r="12">
      <c r="A12" s="20">
        <f>$A11+1</f>
        <v/>
      </c>
      <c r="B12" s="9">
        <f>IF($A12="","",CHOOSE(WEEKDAY(A12,2),"周一","周二","周三","周四","周五","周六","周日"))</f>
        <v/>
      </c>
      <c r="C12" s="29">
        <f>IFERROR(INDEX($Q$4:$Q$10,WEEKDAY($A12,2)),"")</f>
        <v/>
      </c>
      <c r="D12" s="27">
        <f>IFERROR(INDEX(月度预算!$E$4:$E$15,MONTH($A12)),"")</f>
        <v/>
      </c>
      <c r="E12" s="21">
        <f>IFERROR(INDEX($U$4:$U$15,MONTH($A12)),"")</f>
        <v/>
      </c>
      <c r="F12" s="29">
        <f>IFERROR(INDEX($V$4:$V$15,MONTH($A12)),"")</f>
        <v/>
      </c>
      <c r="G12" s="27">
        <f>IFERROR($D12*$C12*$E12/$F12,"")</f>
        <v/>
      </c>
      <c r="H12" s="21">
        <f>年度假设!$B$7</f>
        <v/>
      </c>
      <c r="I12" s="29">
        <f>$H12*$G12</f>
        <v/>
      </c>
      <c r="J12" s="25">
        <f>IFERROR(INDEX(月度预算!$F$4:$F$15,MONTH($A12)),"")</f>
        <v/>
      </c>
      <c r="K12" s="25">
        <f>$J12</f>
        <v/>
      </c>
      <c r="L12" s="25">
        <f>$I12*$K12</f>
        <v/>
      </c>
      <c r="M12" s="26">
        <f>年度假设!$B$32</f>
        <v/>
      </c>
      <c r="N12" s="25">
        <f>$L12*$M12</f>
        <v/>
      </c>
      <c r="T12" s="28" t="n">
        <v>9</v>
      </c>
      <c r="U12" s="21">
        <f>SUMPRODUCT((MONTH($A$4:$A$368)=$T12)*1)</f>
        <v/>
      </c>
      <c r="V12" s="29">
        <f>SUMPRODUCT((MONTH($A$4:$A$368)=$T12)*$C$4:$C$368)</f>
        <v/>
      </c>
      <c r="X12" s="28" t="n">
        <v>9</v>
      </c>
      <c r="Y12" s="27">
        <f>IFERROR(SUMPRODUCT((MONTH($A$4:$A$368)=$X12)*$I$4:$I$368)/SUMPRODUCT((MONTH($A$4:$A$368)=$X12)*$H$4:$H$368),"")</f>
        <v/>
      </c>
      <c r="Z12" s="27">
        <f>IFERROR(INDEX(月度预算!$E$4:$E$15,$X12),"")</f>
        <v/>
      </c>
      <c r="AA12" s="38">
        <f>IFERROR(($Y12-$Z12)*100,"")</f>
        <v/>
      </c>
    </row>
    <row r="13">
      <c r="A13" s="20">
        <f>$A12+1</f>
        <v/>
      </c>
      <c r="B13" s="9">
        <f>IF($A13="","",CHOOSE(WEEKDAY(A13,2),"周一","周二","周三","周四","周五","周六","周日"))</f>
        <v/>
      </c>
      <c r="C13" s="29">
        <f>IFERROR(INDEX($Q$4:$Q$10,WEEKDAY($A13,2)),"")</f>
        <v/>
      </c>
      <c r="D13" s="27">
        <f>IFERROR(INDEX(月度预算!$E$4:$E$15,MONTH($A13)),"")</f>
        <v/>
      </c>
      <c r="E13" s="21">
        <f>IFERROR(INDEX($U$4:$U$15,MONTH($A13)),"")</f>
        <v/>
      </c>
      <c r="F13" s="29">
        <f>IFERROR(INDEX($V$4:$V$15,MONTH($A13)),"")</f>
        <v/>
      </c>
      <c r="G13" s="27">
        <f>IFERROR($D13*$C13*$E13/$F13,"")</f>
        <v/>
      </c>
      <c r="H13" s="21">
        <f>年度假设!$B$7</f>
        <v/>
      </c>
      <c r="I13" s="29">
        <f>$H13*$G13</f>
        <v/>
      </c>
      <c r="J13" s="25">
        <f>IFERROR(INDEX(月度预算!$F$4:$F$15,MONTH($A13)),"")</f>
        <v/>
      </c>
      <c r="K13" s="25">
        <f>$J13</f>
        <v/>
      </c>
      <c r="L13" s="25">
        <f>$I13*$K13</f>
        <v/>
      </c>
      <c r="M13" s="26">
        <f>年度假设!$B$32</f>
        <v/>
      </c>
      <c r="N13" s="25">
        <f>$L13*$M13</f>
        <v/>
      </c>
      <c r="T13" s="28" t="n">
        <v>10</v>
      </c>
      <c r="U13" s="21">
        <f>SUMPRODUCT((MONTH($A$4:$A$368)=$T13)*1)</f>
        <v/>
      </c>
      <c r="V13" s="29">
        <f>SUMPRODUCT((MONTH($A$4:$A$368)=$T13)*$C$4:$C$368)</f>
        <v/>
      </c>
      <c r="X13" s="28" t="n">
        <v>10</v>
      </c>
      <c r="Y13" s="27">
        <f>IFERROR(SUMPRODUCT((MONTH($A$4:$A$368)=$X13)*$I$4:$I$368)/SUMPRODUCT((MONTH($A$4:$A$368)=$X13)*$H$4:$H$368),"")</f>
        <v/>
      </c>
      <c r="Z13" s="27">
        <f>IFERROR(INDEX(月度预算!$E$4:$E$15,$X13),"")</f>
        <v/>
      </c>
      <c r="AA13" s="38">
        <f>IFERROR(($Y13-$Z13)*100,"")</f>
        <v/>
      </c>
    </row>
    <row r="14">
      <c r="A14" s="20">
        <f>$A13+1</f>
        <v/>
      </c>
      <c r="B14" s="9">
        <f>IF($A14="","",CHOOSE(WEEKDAY(A14,2),"周一","周二","周三","周四","周五","周六","周日"))</f>
        <v/>
      </c>
      <c r="C14" s="29">
        <f>IFERROR(INDEX($Q$4:$Q$10,WEEKDAY($A14,2)),"")</f>
        <v/>
      </c>
      <c r="D14" s="27">
        <f>IFERROR(INDEX(月度预算!$E$4:$E$15,MONTH($A14)),"")</f>
        <v/>
      </c>
      <c r="E14" s="21">
        <f>IFERROR(INDEX($U$4:$U$15,MONTH($A14)),"")</f>
        <v/>
      </c>
      <c r="F14" s="29">
        <f>IFERROR(INDEX($V$4:$V$15,MONTH($A14)),"")</f>
        <v/>
      </c>
      <c r="G14" s="27">
        <f>IFERROR($D14*$C14*$E14/$F14,"")</f>
        <v/>
      </c>
      <c r="H14" s="21">
        <f>年度假设!$B$7</f>
        <v/>
      </c>
      <c r="I14" s="29">
        <f>$H14*$G14</f>
        <v/>
      </c>
      <c r="J14" s="25">
        <f>IFERROR(INDEX(月度预算!$F$4:$F$15,MONTH($A14)),"")</f>
        <v/>
      </c>
      <c r="K14" s="25">
        <f>$J14</f>
        <v/>
      </c>
      <c r="L14" s="25">
        <f>$I14*$K14</f>
        <v/>
      </c>
      <c r="M14" s="26">
        <f>年度假设!$B$32</f>
        <v/>
      </c>
      <c r="N14" s="25">
        <f>$L14*$M14</f>
        <v/>
      </c>
      <c r="T14" s="28" t="n">
        <v>11</v>
      </c>
      <c r="U14" s="21">
        <f>SUMPRODUCT((MONTH($A$4:$A$368)=$T14)*1)</f>
        <v/>
      </c>
      <c r="V14" s="29">
        <f>SUMPRODUCT((MONTH($A$4:$A$368)=$T14)*$C$4:$C$368)</f>
        <v/>
      </c>
      <c r="X14" s="28" t="n">
        <v>11</v>
      </c>
      <c r="Y14" s="27">
        <f>IFERROR(SUMPRODUCT((MONTH($A$4:$A$368)=$X14)*$I$4:$I$368)/SUMPRODUCT((MONTH($A$4:$A$368)=$X14)*$H$4:$H$368),"")</f>
        <v/>
      </c>
      <c r="Z14" s="27">
        <f>IFERROR(INDEX(月度预算!$E$4:$E$15,$X14),"")</f>
        <v/>
      </c>
      <c r="AA14" s="38">
        <f>IFERROR(($Y14-$Z14)*100,"")</f>
        <v/>
      </c>
    </row>
    <row r="15">
      <c r="A15" s="20">
        <f>$A14+1</f>
        <v/>
      </c>
      <c r="B15" s="9">
        <f>IF($A15="","",CHOOSE(WEEKDAY(A15,2),"周一","周二","周三","周四","周五","周六","周日"))</f>
        <v/>
      </c>
      <c r="C15" s="29">
        <f>IFERROR(INDEX($Q$4:$Q$10,WEEKDAY($A15,2)),"")</f>
        <v/>
      </c>
      <c r="D15" s="27">
        <f>IFERROR(INDEX(月度预算!$E$4:$E$15,MONTH($A15)),"")</f>
        <v/>
      </c>
      <c r="E15" s="21">
        <f>IFERROR(INDEX($U$4:$U$15,MONTH($A15)),"")</f>
        <v/>
      </c>
      <c r="F15" s="29">
        <f>IFERROR(INDEX($V$4:$V$15,MONTH($A15)),"")</f>
        <v/>
      </c>
      <c r="G15" s="27">
        <f>IFERROR($D15*$C15*$E15/$F15,"")</f>
        <v/>
      </c>
      <c r="H15" s="21">
        <f>年度假设!$B$7</f>
        <v/>
      </c>
      <c r="I15" s="29">
        <f>$H15*$G15</f>
        <v/>
      </c>
      <c r="J15" s="25">
        <f>IFERROR(INDEX(月度预算!$F$4:$F$15,MONTH($A15)),"")</f>
        <v/>
      </c>
      <c r="K15" s="25">
        <f>$J15</f>
        <v/>
      </c>
      <c r="L15" s="25">
        <f>$I15*$K15</f>
        <v/>
      </c>
      <c r="M15" s="26">
        <f>年度假设!$B$32</f>
        <v/>
      </c>
      <c r="N15" s="25">
        <f>$L15*$M15</f>
        <v/>
      </c>
      <c r="T15" s="28" t="n">
        <v>12</v>
      </c>
      <c r="U15" s="21">
        <f>SUMPRODUCT((MONTH($A$4:$A$368)=$T15)*1)</f>
        <v/>
      </c>
      <c r="V15" s="29">
        <f>SUMPRODUCT((MONTH($A$4:$A$368)=$T15)*$C$4:$C$368)</f>
        <v/>
      </c>
      <c r="X15" s="28" t="n">
        <v>12</v>
      </c>
      <c r="Y15" s="27">
        <f>IFERROR(SUMPRODUCT((MONTH($A$4:$A$368)=$X15)*$I$4:$I$368)/SUMPRODUCT((MONTH($A$4:$A$368)=$X15)*$H$4:$H$368),"")</f>
        <v/>
      </c>
      <c r="Z15" s="27">
        <f>IFERROR(INDEX(月度预算!$E$4:$E$15,$X15),"")</f>
        <v/>
      </c>
      <c r="AA15" s="38">
        <f>IFERROR(($Y15-$Z15)*100,"")</f>
        <v/>
      </c>
    </row>
    <row r="16">
      <c r="A16" s="20">
        <f>$A15+1</f>
        <v/>
      </c>
      <c r="B16" s="9">
        <f>IF($A16="","",CHOOSE(WEEKDAY(A16,2),"周一","周二","周三","周四","周五","周六","周日"))</f>
        <v/>
      </c>
      <c r="C16" s="29">
        <f>IFERROR(INDEX($Q$4:$Q$10,WEEKDAY($A16,2)),"")</f>
        <v/>
      </c>
      <c r="D16" s="27">
        <f>IFERROR(INDEX(月度预算!$E$4:$E$15,MONTH($A16)),"")</f>
        <v/>
      </c>
      <c r="E16" s="21">
        <f>IFERROR(INDEX($U$4:$U$15,MONTH($A16)),"")</f>
        <v/>
      </c>
      <c r="F16" s="29">
        <f>IFERROR(INDEX($V$4:$V$15,MONTH($A16)),"")</f>
        <v/>
      </c>
      <c r="G16" s="27">
        <f>IFERROR($D16*$C16*$E16/$F16,"")</f>
        <v/>
      </c>
      <c r="H16" s="21">
        <f>年度假设!$B$7</f>
        <v/>
      </c>
      <c r="I16" s="29">
        <f>$H16*$G16</f>
        <v/>
      </c>
      <c r="J16" s="25">
        <f>IFERROR(INDEX(月度预算!$F$4:$F$15,MONTH($A16)),"")</f>
        <v/>
      </c>
      <c r="K16" s="25">
        <f>$J16</f>
        <v/>
      </c>
      <c r="L16" s="25">
        <f>$I16*$K16</f>
        <v/>
      </c>
      <c r="M16" s="26">
        <f>年度假设!$B$32</f>
        <v/>
      </c>
      <c r="N16" s="25">
        <f>$L16*$M16</f>
        <v/>
      </c>
    </row>
    <row r="17">
      <c r="A17" s="20">
        <f>$A16+1</f>
        <v/>
      </c>
      <c r="B17" s="9">
        <f>IF($A17="","",CHOOSE(WEEKDAY(A17,2),"周一","周二","周三","周四","周五","周六","周日"))</f>
        <v/>
      </c>
      <c r="C17" s="29">
        <f>IFERROR(INDEX($Q$4:$Q$10,WEEKDAY($A17,2)),"")</f>
        <v/>
      </c>
      <c r="D17" s="27">
        <f>IFERROR(INDEX(月度预算!$E$4:$E$15,MONTH($A17)),"")</f>
        <v/>
      </c>
      <c r="E17" s="21">
        <f>IFERROR(INDEX($U$4:$U$15,MONTH($A17)),"")</f>
        <v/>
      </c>
      <c r="F17" s="29">
        <f>IFERROR(INDEX($V$4:$V$15,MONTH($A17)),"")</f>
        <v/>
      </c>
      <c r="G17" s="27">
        <f>IFERROR($D17*$C17*$E17/$F17,"")</f>
        <v/>
      </c>
      <c r="H17" s="21">
        <f>年度假设!$B$7</f>
        <v/>
      </c>
      <c r="I17" s="29">
        <f>$H17*$G17</f>
        <v/>
      </c>
      <c r="J17" s="25">
        <f>IFERROR(INDEX(月度预算!$F$4:$F$15,MONTH($A17)),"")</f>
        <v/>
      </c>
      <c r="K17" s="25">
        <f>$J17</f>
        <v/>
      </c>
      <c r="L17" s="25">
        <f>$I17*$K17</f>
        <v/>
      </c>
      <c r="M17" s="26">
        <f>年度假设!$B$32</f>
        <v/>
      </c>
      <c r="N17" s="25">
        <f>$L17*$M17</f>
        <v/>
      </c>
    </row>
    <row r="18">
      <c r="A18" s="20">
        <f>$A17+1</f>
        <v/>
      </c>
      <c r="B18" s="9">
        <f>IF($A18="","",CHOOSE(WEEKDAY(A18,2),"周一","周二","周三","周四","周五","周六","周日"))</f>
        <v/>
      </c>
      <c r="C18" s="29">
        <f>IFERROR(INDEX($Q$4:$Q$10,WEEKDAY($A18,2)),"")</f>
        <v/>
      </c>
      <c r="D18" s="27">
        <f>IFERROR(INDEX(月度预算!$E$4:$E$15,MONTH($A18)),"")</f>
        <v/>
      </c>
      <c r="E18" s="21">
        <f>IFERROR(INDEX($U$4:$U$15,MONTH($A18)),"")</f>
        <v/>
      </c>
      <c r="F18" s="29">
        <f>IFERROR(INDEX($V$4:$V$15,MONTH($A18)),"")</f>
        <v/>
      </c>
      <c r="G18" s="27">
        <f>IFERROR($D18*$C18*$E18/$F18,"")</f>
        <v/>
      </c>
      <c r="H18" s="21">
        <f>年度假设!$B$7</f>
        <v/>
      </c>
      <c r="I18" s="29">
        <f>$H18*$G18</f>
        <v/>
      </c>
      <c r="J18" s="25">
        <f>IFERROR(INDEX(月度预算!$F$4:$F$15,MONTH($A18)),"")</f>
        <v/>
      </c>
      <c r="K18" s="25">
        <f>$J18</f>
        <v/>
      </c>
      <c r="L18" s="25">
        <f>$I18*$K18</f>
        <v/>
      </c>
      <c r="M18" s="26">
        <f>年度假设!$B$32</f>
        <v/>
      </c>
      <c r="N18" s="25">
        <f>$L18*$M18</f>
        <v/>
      </c>
    </row>
    <row r="19">
      <c r="A19" s="20">
        <f>$A18+1</f>
        <v/>
      </c>
      <c r="B19" s="9">
        <f>IF($A19="","",CHOOSE(WEEKDAY(A19,2),"周一","周二","周三","周四","周五","周六","周日"))</f>
        <v/>
      </c>
      <c r="C19" s="29">
        <f>IFERROR(INDEX($Q$4:$Q$10,WEEKDAY($A19,2)),"")</f>
        <v/>
      </c>
      <c r="D19" s="27">
        <f>IFERROR(INDEX(月度预算!$E$4:$E$15,MONTH($A19)),"")</f>
        <v/>
      </c>
      <c r="E19" s="21">
        <f>IFERROR(INDEX($U$4:$U$15,MONTH($A19)),"")</f>
        <v/>
      </c>
      <c r="F19" s="29">
        <f>IFERROR(INDEX($V$4:$V$15,MONTH($A19)),"")</f>
        <v/>
      </c>
      <c r="G19" s="27">
        <f>IFERROR($D19*$C19*$E19/$F19,"")</f>
        <v/>
      </c>
      <c r="H19" s="21">
        <f>年度假设!$B$7</f>
        <v/>
      </c>
      <c r="I19" s="29">
        <f>$H19*$G19</f>
        <v/>
      </c>
      <c r="J19" s="25">
        <f>IFERROR(INDEX(月度预算!$F$4:$F$15,MONTH($A19)),"")</f>
        <v/>
      </c>
      <c r="K19" s="25">
        <f>$J19</f>
        <v/>
      </c>
      <c r="L19" s="25">
        <f>$I19*$K19</f>
        <v/>
      </c>
      <c r="M19" s="26">
        <f>年度假设!$B$32</f>
        <v/>
      </c>
      <c r="N19" s="25">
        <f>$L19*$M19</f>
        <v/>
      </c>
    </row>
    <row r="20">
      <c r="A20" s="20">
        <f>$A19+1</f>
        <v/>
      </c>
      <c r="B20" s="9">
        <f>IF($A20="","",CHOOSE(WEEKDAY(A20,2),"周一","周二","周三","周四","周五","周六","周日"))</f>
        <v/>
      </c>
      <c r="C20" s="29">
        <f>IFERROR(INDEX($Q$4:$Q$10,WEEKDAY($A20,2)),"")</f>
        <v/>
      </c>
      <c r="D20" s="27">
        <f>IFERROR(INDEX(月度预算!$E$4:$E$15,MONTH($A20)),"")</f>
        <v/>
      </c>
      <c r="E20" s="21">
        <f>IFERROR(INDEX($U$4:$U$15,MONTH($A20)),"")</f>
        <v/>
      </c>
      <c r="F20" s="29">
        <f>IFERROR(INDEX($V$4:$V$15,MONTH($A20)),"")</f>
        <v/>
      </c>
      <c r="G20" s="27">
        <f>IFERROR($D20*$C20*$E20/$F20,"")</f>
        <v/>
      </c>
      <c r="H20" s="21">
        <f>年度假设!$B$7</f>
        <v/>
      </c>
      <c r="I20" s="29">
        <f>$H20*$G20</f>
        <v/>
      </c>
      <c r="J20" s="25">
        <f>IFERROR(INDEX(月度预算!$F$4:$F$15,MONTH($A20)),"")</f>
        <v/>
      </c>
      <c r="K20" s="25">
        <f>$J20</f>
        <v/>
      </c>
      <c r="L20" s="25">
        <f>$I20*$K20</f>
        <v/>
      </c>
      <c r="M20" s="26">
        <f>年度假设!$B$32</f>
        <v/>
      </c>
      <c r="N20" s="25">
        <f>$L20*$M20</f>
        <v/>
      </c>
    </row>
    <row r="21">
      <c r="A21" s="20">
        <f>$A20+1</f>
        <v/>
      </c>
      <c r="B21" s="9">
        <f>IF($A21="","",CHOOSE(WEEKDAY(A21,2),"周一","周二","周三","周四","周五","周六","周日"))</f>
        <v/>
      </c>
      <c r="C21" s="29">
        <f>IFERROR(INDEX($Q$4:$Q$10,WEEKDAY($A21,2)),"")</f>
        <v/>
      </c>
      <c r="D21" s="27">
        <f>IFERROR(INDEX(月度预算!$E$4:$E$15,MONTH($A21)),"")</f>
        <v/>
      </c>
      <c r="E21" s="21">
        <f>IFERROR(INDEX($U$4:$U$15,MONTH($A21)),"")</f>
        <v/>
      </c>
      <c r="F21" s="29">
        <f>IFERROR(INDEX($V$4:$V$15,MONTH($A21)),"")</f>
        <v/>
      </c>
      <c r="G21" s="27">
        <f>IFERROR($D21*$C21*$E21/$F21,"")</f>
        <v/>
      </c>
      <c r="H21" s="21">
        <f>年度假设!$B$7</f>
        <v/>
      </c>
      <c r="I21" s="29">
        <f>$H21*$G21</f>
        <v/>
      </c>
      <c r="J21" s="25">
        <f>IFERROR(INDEX(月度预算!$F$4:$F$15,MONTH($A21)),"")</f>
        <v/>
      </c>
      <c r="K21" s="25">
        <f>$J21</f>
        <v/>
      </c>
      <c r="L21" s="25">
        <f>$I21*$K21</f>
        <v/>
      </c>
      <c r="M21" s="26">
        <f>年度假设!$B$32</f>
        <v/>
      </c>
      <c r="N21" s="25">
        <f>$L21*$M21</f>
        <v/>
      </c>
    </row>
    <row r="22">
      <c r="A22" s="20">
        <f>$A21+1</f>
        <v/>
      </c>
      <c r="B22" s="9">
        <f>IF($A22="","",CHOOSE(WEEKDAY(A22,2),"周一","周二","周三","周四","周五","周六","周日"))</f>
        <v/>
      </c>
      <c r="C22" s="29">
        <f>IFERROR(INDEX($Q$4:$Q$10,WEEKDAY($A22,2)),"")</f>
        <v/>
      </c>
      <c r="D22" s="27">
        <f>IFERROR(INDEX(月度预算!$E$4:$E$15,MONTH($A22)),"")</f>
        <v/>
      </c>
      <c r="E22" s="21">
        <f>IFERROR(INDEX($U$4:$U$15,MONTH($A22)),"")</f>
        <v/>
      </c>
      <c r="F22" s="29">
        <f>IFERROR(INDEX($V$4:$V$15,MONTH($A22)),"")</f>
        <v/>
      </c>
      <c r="G22" s="27">
        <f>IFERROR($D22*$C22*$E22/$F22,"")</f>
        <v/>
      </c>
      <c r="H22" s="21">
        <f>年度假设!$B$7</f>
        <v/>
      </c>
      <c r="I22" s="29">
        <f>$H22*$G22</f>
        <v/>
      </c>
      <c r="J22" s="25">
        <f>IFERROR(INDEX(月度预算!$F$4:$F$15,MONTH($A22)),"")</f>
        <v/>
      </c>
      <c r="K22" s="25">
        <f>$J22</f>
        <v/>
      </c>
      <c r="L22" s="25">
        <f>$I22*$K22</f>
        <v/>
      </c>
      <c r="M22" s="26">
        <f>年度假设!$B$32</f>
        <v/>
      </c>
      <c r="N22" s="25">
        <f>$L22*$M22</f>
        <v/>
      </c>
    </row>
    <row r="23">
      <c r="A23" s="20">
        <f>$A22+1</f>
        <v/>
      </c>
      <c r="B23" s="9">
        <f>IF($A23="","",CHOOSE(WEEKDAY(A23,2),"周一","周二","周三","周四","周五","周六","周日"))</f>
        <v/>
      </c>
      <c r="C23" s="29">
        <f>IFERROR(INDEX($Q$4:$Q$10,WEEKDAY($A23,2)),"")</f>
        <v/>
      </c>
      <c r="D23" s="27">
        <f>IFERROR(INDEX(月度预算!$E$4:$E$15,MONTH($A23)),"")</f>
        <v/>
      </c>
      <c r="E23" s="21">
        <f>IFERROR(INDEX($U$4:$U$15,MONTH($A23)),"")</f>
        <v/>
      </c>
      <c r="F23" s="29">
        <f>IFERROR(INDEX($V$4:$V$15,MONTH($A23)),"")</f>
        <v/>
      </c>
      <c r="G23" s="27">
        <f>IFERROR($D23*$C23*$E23/$F23,"")</f>
        <v/>
      </c>
      <c r="H23" s="21">
        <f>年度假设!$B$7</f>
        <v/>
      </c>
      <c r="I23" s="29">
        <f>$H23*$G23</f>
        <v/>
      </c>
      <c r="J23" s="25">
        <f>IFERROR(INDEX(月度预算!$F$4:$F$15,MONTH($A23)),"")</f>
        <v/>
      </c>
      <c r="K23" s="25">
        <f>$J23</f>
        <v/>
      </c>
      <c r="L23" s="25">
        <f>$I23*$K23</f>
        <v/>
      </c>
      <c r="M23" s="26">
        <f>年度假设!$B$32</f>
        <v/>
      </c>
      <c r="N23" s="25">
        <f>$L23*$M23</f>
        <v/>
      </c>
    </row>
    <row r="24">
      <c r="A24" s="20">
        <f>$A23+1</f>
        <v/>
      </c>
      <c r="B24" s="9">
        <f>IF($A24="","",CHOOSE(WEEKDAY(A24,2),"周一","周二","周三","周四","周五","周六","周日"))</f>
        <v/>
      </c>
      <c r="C24" s="29">
        <f>IFERROR(INDEX($Q$4:$Q$10,WEEKDAY($A24,2)),"")</f>
        <v/>
      </c>
      <c r="D24" s="27">
        <f>IFERROR(INDEX(月度预算!$E$4:$E$15,MONTH($A24)),"")</f>
        <v/>
      </c>
      <c r="E24" s="21">
        <f>IFERROR(INDEX($U$4:$U$15,MONTH($A24)),"")</f>
        <v/>
      </c>
      <c r="F24" s="29">
        <f>IFERROR(INDEX($V$4:$V$15,MONTH($A24)),"")</f>
        <v/>
      </c>
      <c r="G24" s="27">
        <f>IFERROR($D24*$C24*$E24/$F24,"")</f>
        <v/>
      </c>
      <c r="H24" s="21">
        <f>年度假设!$B$7</f>
        <v/>
      </c>
      <c r="I24" s="29">
        <f>$H24*$G24</f>
        <v/>
      </c>
      <c r="J24" s="25">
        <f>IFERROR(INDEX(月度预算!$F$4:$F$15,MONTH($A24)),"")</f>
        <v/>
      </c>
      <c r="K24" s="25">
        <f>$J24</f>
        <v/>
      </c>
      <c r="L24" s="25">
        <f>$I24*$K24</f>
        <v/>
      </c>
      <c r="M24" s="26">
        <f>年度假设!$B$32</f>
        <v/>
      </c>
      <c r="N24" s="25">
        <f>$L24*$M24</f>
        <v/>
      </c>
    </row>
    <row r="25">
      <c r="A25" s="20">
        <f>$A24+1</f>
        <v/>
      </c>
      <c r="B25" s="9">
        <f>IF($A25="","",CHOOSE(WEEKDAY(A25,2),"周一","周二","周三","周四","周五","周六","周日"))</f>
        <v/>
      </c>
      <c r="C25" s="29">
        <f>IFERROR(INDEX($Q$4:$Q$10,WEEKDAY($A25,2)),"")</f>
        <v/>
      </c>
      <c r="D25" s="27">
        <f>IFERROR(INDEX(月度预算!$E$4:$E$15,MONTH($A25)),"")</f>
        <v/>
      </c>
      <c r="E25" s="21">
        <f>IFERROR(INDEX($U$4:$U$15,MONTH($A25)),"")</f>
        <v/>
      </c>
      <c r="F25" s="29">
        <f>IFERROR(INDEX($V$4:$V$15,MONTH($A25)),"")</f>
        <v/>
      </c>
      <c r="G25" s="27">
        <f>IFERROR($D25*$C25*$E25/$F25,"")</f>
        <v/>
      </c>
      <c r="H25" s="21">
        <f>年度假设!$B$7</f>
        <v/>
      </c>
      <c r="I25" s="29">
        <f>$H25*$G25</f>
        <v/>
      </c>
      <c r="J25" s="25">
        <f>IFERROR(INDEX(月度预算!$F$4:$F$15,MONTH($A25)),"")</f>
        <v/>
      </c>
      <c r="K25" s="25">
        <f>$J25</f>
        <v/>
      </c>
      <c r="L25" s="25">
        <f>$I25*$K25</f>
        <v/>
      </c>
      <c r="M25" s="26">
        <f>年度假设!$B$32</f>
        <v/>
      </c>
      <c r="N25" s="25">
        <f>$L25*$M25</f>
        <v/>
      </c>
    </row>
    <row r="26">
      <c r="A26" s="20">
        <f>$A25+1</f>
        <v/>
      </c>
      <c r="B26" s="9">
        <f>IF($A26="","",CHOOSE(WEEKDAY(A26,2),"周一","周二","周三","周四","周五","周六","周日"))</f>
        <v/>
      </c>
      <c r="C26" s="29">
        <f>IFERROR(INDEX($Q$4:$Q$10,WEEKDAY($A26,2)),"")</f>
        <v/>
      </c>
      <c r="D26" s="27">
        <f>IFERROR(INDEX(月度预算!$E$4:$E$15,MONTH($A26)),"")</f>
        <v/>
      </c>
      <c r="E26" s="21">
        <f>IFERROR(INDEX($U$4:$U$15,MONTH($A26)),"")</f>
        <v/>
      </c>
      <c r="F26" s="29">
        <f>IFERROR(INDEX($V$4:$V$15,MONTH($A26)),"")</f>
        <v/>
      </c>
      <c r="G26" s="27">
        <f>IFERROR($D26*$C26*$E26/$F26,"")</f>
        <v/>
      </c>
      <c r="H26" s="21">
        <f>年度假设!$B$7</f>
        <v/>
      </c>
      <c r="I26" s="29">
        <f>$H26*$G26</f>
        <v/>
      </c>
      <c r="J26" s="25">
        <f>IFERROR(INDEX(月度预算!$F$4:$F$15,MONTH($A26)),"")</f>
        <v/>
      </c>
      <c r="K26" s="25">
        <f>$J26</f>
        <v/>
      </c>
      <c r="L26" s="25">
        <f>$I26*$K26</f>
        <v/>
      </c>
      <c r="M26" s="26">
        <f>年度假设!$B$32</f>
        <v/>
      </c>
      <c r="N26" s="25">
        <f>$L26*$M26</f>
        <v/>
      </c>
    </row>
    <row r="27">
      <c r="A27" s="20">
        <f>$A26+1</f>
        <v/>
      </c>
      <c r="B27" s="9">
        <f>IF($A27="","",CHOOSE(WEEKDAY(A27,2),"周一","周二","周三","周四","周五","周六","周日"))</f>
        <v/>
      </c>
      <c r="C27" s="29">
        <f>IFERROR(INDEX($Q$4:$Q$10,WEEKDAY($A27,2)),"")</f>
        <v/>
      </c>
      <c r="D27" s="27">
        <f>IFERROR(INDEX(月度预算!$E$4:$E$15,MONTH($A27)),"")</f>
        <v/>
      </c>
      <c r="E27" s="21">
        <f>IFERROR(INDEX($U$4:$U$15,MONTH($A27)),"")</f>
        <v/>
      </c>
      <c r="F27" s="29">
        <f>IFERROR(INDEX($V$4:$V$15,MONTH($A27)),"")</f>
        <v/>
      </c>
      <c r="G27" s="27">
        <f>IFERROR($D27*$C27*$E27/$F27,"")</f>
        <v/>
      </c>
      <c r="H27" s="21">
        <f>年度假设!$B$7</f>
        <v/>
      </c>
      <c r="I27" s="29">
        <f>$H27*$G27</f>
        <v/>
      </c>
      <c r="J27" s="25">
        <f>IFERROR(INDEX(月度预算!$F$4:$F$15,MONTH($A27)),"")</f>
        <v/>
      </c>
      <c r="K27" s="25">
        <f>$J27</f>
        <v/>
      </c>
      <c r="L27" s="25">
        <f>$I27*$K27</f>
        <v/>
      </c>
      <c r="M27" s="26">
        <f>年度假设!$B$32</f>
        <v/>
      </c>
      <c r="N27" s="25">
        <f>$L27*$M27</f>
        <v/>
      </c>
    </row>
    <row r="28">
      <c r="A28" s="20">
        <f>$A27+1</f>
        <v/>
      </c>
      <c r="B28" s="9">
        <f>IF($A28="","",CHOOSE(WEEKDAY(A28,2),"周一","周二","周三","周四","周五","周六","周日"))</f>
        <v/>
      </c>
      <c r="C28" s="29">
        <f>IFERROR(INDEX($Q$4:$Q$10,WEEKDAY($A28,2)),"")</f>
        <v/>
      </c>
      <c r="D28" s="27">
        <f>IFERROR(INDEX(月度预算!$E$4:$E$15,MONTH($A28)),"")</f>
        <v/>
      </c>
      <c r="E28" s="21">
        <f>IFERROR(INDEX($U$4:$U$15,MONTH($A28)),"")</f>
        <v/>
      </c>
      <c r="F28" s="29">
        <f>IFERROR(INDEX($V$4:$V$15,MONTH($A28)),"")</f>
        <v/>
      </c>
      <c r="G28" s="27">
        <f>IFERROR($D28*$C28*$E28/$F28,"")</f>
        <v/>
      </c>
      <c r="H28" s="21">
        <f>年度假设!$B$7</f>
        <v/>
      </c>
      <c r="I28" s="29">
        <f>$H28*$G28</f>
        <v/>
      </c>
      <c r="J28" s="25">
        <f>IFERROR(INDEX(月度预算!$F$4:$F$15,MONTH($A28)),"")</f>
        <v/>
      </c>
      <c r="K28" s="25">
        <f>$J28</f>
        <v/>
      </c>
      <c r="L28" s="25">
        <f>$I28*$K28</f>
        <v/>
      </c>
      <c r="M28" s="26">
        <f>年度假设!$B$32</f>
        <v/>
      </c>
      <c r="N28" s="25">
        <f>$L28*$M28</f>
        <v/>
      </c>
    </row>
    <row r="29">
      <c r="A29" s="20">
        <f>$A28+1</f>
        <v/>
      </c>
      <c r="B29" s="9">
        <f>IF($A29="","",CHOOSE(WEEKDAY(A29,2),"周一","周二","周三","周四","周五","周六","周日"))</f>
        <v/>
      </c>
      <c r="C29" s="29">
        <f>IFERROR(INDEX($Q$4:$Q$10,WEEKDAY($A29,2)),"")</f>
        <v/>
      </c>
      <c r="D29" s="27">
        <f>IFERROR(INDEX(月度预算!$E$4:$E$15,MONTH($A29)),"")</f>
        <v/>
      </c>
      <c r="E29" s="21">
        <f>IFERROR(INDEX($U$4:$U$15,MONTH($A29)),"")</f>
        <v/>
      </c>
      <c r="F29" s="29">
        <f>IFERROR(INDEX($V$4:$V$15,MONTH($A29)),"")</f>
        <v/>
      </c>
      <c r="G29" s="27">
        <f>IFERROR($D29*$C29*$E29/$F29,"")</f>
        <v/>
      </c>
      <c r="H29" s="21">
        <f>年度假设!$B$7</f>
        <v/>
      </c>
      <c r="I29" s="29">
        <f>$H29*$G29</f>
        <v/>
      </c>
      <c r="J29" s="25">
        <f>IFERROR(INDEX(月度预算!$F$4:$F$15,MONTH($A29)),"")</f>
        <v/>
      </c>
      <c r="K29" s="25">
        <f>$J29</f>
        <v/>
      </c>
      <c r="L29" s="25">
        <f>$I29*$K29</f>
        <v/>
      </c>
      <c r="M29" s="26">
        <f>年度假设!$B$32</f>
        <v/>
      </c>
      <c r="N29" s="25">
        <f>$L29*$M29</f>
        <v/>
      </c>
    </row>
    <row r="30">
      <c r="A30" s="20">
        <f>$A29+1</f>
        <v/>
      </c>
      <c r="B30" s="9">
        <f>IF($A30="","",CHOOSE(WEEKDAY(A30,2),"周一","周二","周三","周四","周五","周六","周日"))</f>
        <v/>
      </c>
      <c r="C30" s="29">
        <f>IFERROR(INDEX($Q$4:$Q$10,WEEKDAY($A30,2)),"")</f>
        <v/>
      </c>
      <c r="D30" s="27">
        <f>IFERROR(INDEX(月度预算!$E$4:$E$15,MONTH($A30)),"")</f>
        <v/>
      </c>
      <c r="E30" s="21">
        <f>IFERROR(INDEX($U$4:$U$15,MONTH($A30)),"")</f>
        <v/>
      </c>
      <c r="F30" s="29">
        <f>IFERROR(INDEX($V$4:$V$15,MONTH($A30)),"")</f>
        <v/>
      </c>
      <c r="G30" s="27">
        <f>IFERROR($D30*$C30*$E30/$F30,"")</f>
        <v/>
      </c>
      <c r="H30" s="21">
        <f>年度假设!$B$7</f>
        <v/>
      </c>
      <c r="I30" s="29">
        <f>$H30*$G30</f>
        <v/>
      </c>
      <c r="J30" s="25">
        <f>IFERROR(INDEX(月度预算!$F$4:$F$15,MONTH($A30)),"")</f>
        <v/>
      </c>
      <c r="K30" s="25">
        <f>$J30</f>
        <v/>
      </c>
      <c r="L30" s="25">
        <f>$I30*$K30</f>
        <v/>
      </c>
      <c r="M30" s="26">
        <f>年度假设!$B$32</f>
        <v/>
      </c>
      <c r="N30" s="25">
        <f>$L30*$M30</f>
        <v/>
      </c>
    </row>
    <row r="31">
      <c r="A31" s="20">
        <f>$A30+1</f>
        <v/>
      </c>
      <c r="B31" s="9">
        <f>IF($A31="","",CHOOSE(WEEKDAY(A31,2),"周一","周二","周三","周四","周五","周六","周日"))</f>
        <v/>
      </c>
      <c r="C31" s="29">
        <f>IFERROR(INDEX($Q$4:$Q$10,WEEKDAY($A31,2)),"")</f>
        <v/>
      </c>
      <c r="D31" s="27">
        <f>IFERROR(INDEX(月度预算!$E$4:$E$15,MONTH($A31)),"")</f>
        <v/>
      </c>
      <c r="E31" s="21">
        <f>IFERROR(INDEX($U$4:$U$15,MONTH($A31)),"")</f>
        <v/>
      </c>
      <c r="F31" s="29">
        <f>IFERROR(INDEX($V$4:$V$15,MONTH($A31)),"")</f>
        <v/>
      </c>
      <c r="G31" s="27">
        <f>IFERROR($D31*$C31*$E31/$F31,"")</f>
        <v/>
      </c>
      <c r="H31" s="21">
        <f>年度假设!$B$7</f>
        <v/>
      </c>
      <c r="I31" s="29">
        <f>$H31*$G31</f>
        <v/>
      </c>
      <c r="J31" s="25">
        <f>IFERROR(INDEX(月度预算!$F$4:$F$15,MONTH($A31)),"")</f>
        <v/>
      </c>
      <c r="K31" s="25">
        <f>$J31</f>
        <v/>
      </c>
      <c r="L31" s="25">
        <f>$I31*$K31</f>
        <v/>
      </c>
      <c r="M31" s="26">
        <f>年度假设!$B$32</f>
        <v/>
      </c>
      <c r="N31" s="25">
        <f>$L31*$M31</f>
        <v/>
      </c>
    </row>
    <row r="32">
      <c r="A32" s="20">
        <f>$A31+1</f>
        <v/>
      </c>
      <c r="B32" s="9">
        <f>IF($A32="","",CHOOSE(WEEKDAY(A32,2),"周一","周二","周三","周四","周五","周六","周日"))</f>
        <v/>
      </c>
      <c r="C32" s="29">
        <f>IFERROR(INDEX($Q$4:$Q$10,WEEKDAY($A32,2)),"")</f>
        <v/>
      </c>
      <c r="D32" s="27">
        <f>IFERROR(INDEX(月度预算!$E$4:$E$15,MONTH($A32)),"")</f>
        <v/>
      </c>
      <c r="E32" s="21">
        <f>IFERROR(INDEX($U$4:$U$15,MONTH($A32)),"")</f>
        <v/>
      </c>
      <c r="F32" s="29">
        <f>IFERROR(INDEX($V$4:$V$15,MONTH($A32)),"")</f>
        <v/>
      </c>
      <c r="G32" s="27">
        <f>IFERROR($D32*$C32*$E32/$F32,"")</f>
        <v/>
      </c>
      <c r="H32" s="21">
        <f>年度假设!$B$7</f>
        <v/>
      </c>
      <c r="I32" s="29">
        <f>$H32*$G32</f>
        <v/>
      </c>
      <c r="J32" s="25">
        <f>IFERROR(INDEX(月度预算!$F$4:$F$15,MONTH($A32)),"")</f>
        <v/>
      </c>
      <c r="K32" s="25">
        <f>$J32</f>
        <v/>
      </c>
      <c r="L32" s="25">
        <f>$I32*$K32</f>
        <v/>
      </c>
      <c r="M32" s="26">
        <f>年度假设!$B$32</f>
        <v/>
      </c>
      <c r="N32" s="25">
        <f>$L32*$M32</f>
        <v/>
      </c>
    </row>
    <row r="33">
      <c r="A33" s="20">
        <f>$A32+1</f>
        <v/>
      </c>
      <c r="B33" s="9">
        <f>IF($A33="","",CHOOSE(WEEKDAY(A33,2),"周一","周二","周三","周四","周五","周六","周日"))</f>
        <v/>
      </c>
      <c r="C33" s="29">
        <f>IFERROR(INDEX($Q$4:$Q$10,WEEKDAY($A33,2)),"")</f>
        <v/>
      </c>
      <c r="D33" s="27">
        <f>IFERROR(INDEX(月度预算!$E$4:$E$15,MONTH($A33)),"")</f>
        <v/>
      </c>
      <c r="E33" s="21">
        <f>IFERROR(INDEX($U$4:$U$15,MONTH($A33)),"")</f>
        <v/>
      </c>
      <c r="F33" s="29">
        <f>IFERROR(INDEX($V$4:$V$15,MONTH($A33)),"")</f>
        <v/>
      </c>
      <c r="G33" s="27">
        <f>IFERROR($D33*$C33*$E33/$F33,"")</f>
        <v/>
      </c>
      <c r="H33" s="21">
        <f>年度假设!$B$7</f>
        <v/>
      </c>
      <c r="I33" s="29">
        <f>$H33*$G33</f>
        <v/>
      </c>
      <c r="J33" s="25">
        <f>IFERROR(INDEX(月度预算!$F$4:$F$15,MONTH($A33)),"")</f>
        <v/>
      </c>
      <c r="K33" s="25">
        <f>$J33</f>
        <v/>
      </c>
      <c r="L33" s="25">
        <f>$I33*$K33</f>
        <v/>
      </c>
      <c r="M33" s="26">
        <f>年度假设!$B$32</f>
        <v/>
      </c>
      <c r="N33" s="25">
        <f>$L33*$M33</f>
        <v/>
      </c>
    </row>
    <row r="34">
      <c r="A34" s="20">
        <f>$A33+1</f>
        <v/>
      </c>
      <c r="B34" s="9">
        <f>IF($A34="","",CHOOSE(WEEKDAY(A34,2),"周一","周二","周三","周四","周五","周六","周日"))</f>
        <v/>
      </c>
      <c r="C34" s="29">
        <f>IFERROR(INDEX($Q$4:$Q$10,WEEKDAY($A34,2)),"")</f>
        <v/>
      </c>
      <c r="D34" s="27">
        <f>IFERROR(INDEX(月度预算!$E$4:$E$15,MONTH($A34)),"")</f>
        <v/>
      </c>
      <c r="E34" s="21">
        <f>IFERROR(INDEX($U$4:$U$15,MONTH($A34)),"")</f>
        <v/>
      </c>
      <c r="F34" s="29">
        <f>IFERROR(INDEX($V$4:$V$15,MONTH($A34)),"")</f>
        <v/>
      </c>
      <c r="G34" s="27">
        <f>IFERROR($D34*$C34*$E34/$F34,"")</f>
        <v/>
      </c>
      <c r="H34" s="21">
        <f>年度假设!$B$7</f>
        <v/>
      </c>
      <c r="I34" s="29">
        <f>$H34*$G34</f>
        <v/>
      </c>
      <c r="J34" s="25">
        <f>IFERROR(INDEX(月度预算!$F$4:$F$15,MONTH($A34)),"")</f>
        <v/>
      </c>
      <c r="K34" s="25">
        <f>$J34</f>
        <v/>
      </c>
      <c r="L34" s="25">
        <f>$I34*$K34</f>
        <v/>
      </c>
      <c r="M34" s="26">
        <f>年度假设!$B$32</f>
        <v/>
      </c>
      <c r="N34" s="25">
        <f>$L34*$M34</f>
        <v/>
      </c>
    </row>
    <row r="35">
      <c r="A35" s="20">
        <f>$A34+1</f>
        <v/>
      </c>
      <c r="B35" s="9">
        <f>IF($A35="","",CHOOSE(WEEKDAY(A35,2),"周一","周二","周三","周四","周五","周六","周日"))</f>
        <v/>
      </c>
      <c r="C35" s="29">
        <f>IFERROR(INDEX($Q$4:$Q$10,WEEKDAY($A35,2)),"")</f>
        <v/>
      </c>
      <c r="D35" s="27">
        <f>IFERROR(INDEX(月度预算!$E$4:$E$15,MONTH($A35)),"")</f>
        <v/>
      </c>
      <c r="E35" s="21">
        <f>IFERROR(INDEX($U$4:$U$15,MONTH($A35)),"")</f>
        <v/>
      </c>
      <c r="F35" s="29">
        <f>IFERROR(INDEX($V$4:$V$15,MONTH($A35)),"")</f>
        <v/>
      </c>
      <c r="G35" s="27">
        <f>IFERROR($D35*$C35*$E35/$F35,"")</f>
        <v/>
      </c>
      <c r="H35" s="21">
        <f>年度假设!$B$7</f>
        <v/>
      </c>
      <c r="I35" s="29">
        <f>$H35*$G35</f>
        <v/>
      </c>
      <c r="J35" s="25">
        <f>IFERROR(INDEX(月度预算!$F$4:$F$15,MONTH($A35)),"")</f>
        <v/>
      </c>
      <c r="K35" s="25">
        <f>$J35</f>
        <v/>
      </c>
      <c r="L35" s="25">
        <f>$I35*$K35</f>
        <v/>
      </c>
      <c r="M35" s="26">
        <f>年度假设!$B$32</f>
        <v/>
      </c>
      <c r="N35" s="25">
        <f>$L35*$M35</f>
        <v/>
      </c>
    </row>
    <row r="36">
      <c r="A36" s="20">
        <f>$A35+1</f>
        <v/>
      </c>
      <c r="B36" s="9">
        <f>IF($A36="","",CHOOSE(WEEKDAY(A36,2),"周一","周二","周三","周四","周五","周六","周日"))</f>
        <v/>
      </c>
      <c r="C36" s="29">
        <f>IFERROR(INDEX($Q$4:$Q$10,WEEKDAY($A36,2)),"")</f>
        <v/>
      </c>
      <c r="D36" s="27">
        <f>IFERROR(INDEX(月度预算!$E$4:$E$15,MONTH($A36)),"")</f>
        <v/>
      </c>
      <c r="E36" s="21">
        <f>IFERROR(INDEX($U$4:$U$15,MONTH($A36)),"")</f>
        <v/>
      </c>
      <c r="F36" s="29">
        <f>IFERROR(INDEX($V$4:$V$15,MONTH($A36)),"")</f>
        <v/>
      </c>
      <c r="G36" s="27">
        <f>IFERROR($D36*$C36*$E36/$F36,"")</f>
        <v/>
      </c>
      <c r="H36" s="21">
        <f>年度假设!$B$7</f>
        <v/>
      </c>
      <c r="I36" s="29">
        <f>$H36*$G36</f>
        <v/>
      </c>
      <c r="J36" s="25">
        <f>IFERROR(INDEX(月度预算!$F$4:$F$15,MONTH($A36)),"")</f>
        <v/>
      </c>
      <c r="K36" s="25">
        <f>$J36</f>
        <v/>
      </c>
      <c r="L36" s="25">
        <f>$I36*$K36</f>
        <v/>
      </c>
      <c r="M36" s="26">
        <f>年度假设!$B$32</f>
        <v/>
      </c>
      <c r="N36" s="25">
        <f>$L36*$M36</f>
        <v/>
      </c>
    </row>
    <row r="37">
      <c r="A37" s="20">
        <f>$A36+1</f>
        <v/>
      </c>
      <c r="B37" s="9">
        <f>IF($A37="","",CHOOSE(WEEKDAY(A37,2),"周一","周二","周三","周四","周五","周六","周日"))</f>
        <v/>
      </c>
      <c r="C37" s="29">
        <f>IFERROR(INDEX($Q$4:$Q$10,WEEKDAY($A37,2)),"")</f>
        <v/>
      </c>
      <c r="D37" s="27">
        <f>IFERROR(INDEX(月度预算!$E$4:$E$15,MONTH($A37)),"")</f>
        <v/>
      </c>
      <c r="E37" s="21">
        <f>IFERROR(INDEX($U$4:$U$15,MONTH($A37)),"")</f>
        <v/>
      </c>
      <c r="F37" s="29">
        <f>IFERROR(INDEX($V$4:$V$15,MONTH($A37)),"")</f>
        <v/>
      </c>
      <c r="G37" s="27">
        <f>IFERROR($D37*$C37*$E37/$F37,"")</f>
        <v/>
      </c>
      <c r="H37" s="21">
        <f>年度假设!$B$7</f>
        <v/>
      </c>
      <c r="I37" s="29">
        <f>$H37*$G37</f>
        <v/>
      </c>
      <c r="J37" s="25">
        <f>IFERROR(INDEX(月度预算!$F$4:$F$15,MONTH($A37)),"")</f>
        <v/>
      </c>
      <c r="K37" s="25">
        <f>$J37</f>
        <v/>
      </c>
      <c r="L37" s="25">
        <f>$I37*$K37</f>
        <v/>
      </c>
      <c r="M37" s="26">
        <f>年度假设!$B$32</f>
        <v/>
      </c>
      <c r="N37" s="25">
        <f>$L37*$M37</f>
        <v/>
      </c>
    </row>
    <row r="38">
      <c r="A38" s="20">
        <f>$A37+1</f>
        <v/>
      </c>
      <c r="B38" s="9">
        <f>IF($A38="","",CHOOSE(WEEKDAY(A38,2),"周一","周二","周三","周四","周五","周六","周日"))</f>
        <v/>
      </c>
      <c r="C38" s="29">
        <f>IFERROR(INDEX($Q$4:$Q$10,WEEKDAY($A38,2)),"")</f>
        <v/>
      </c>
      <c r="D38" s="27">
        <f>IFERROR(INDEX(月度预算!$E$4:$E$15,MONTH($A38)),"")</f>
        <v/>
      </c>
      <c r="E38" s="21">
        <f>IFERROR(INDEX($U$4:$U$15,MONTH($A38)),"")</f>
        <v/>
      </c>
      <c r="F38" s="29">
        <f>IFERROR(INDEX($V$4:$V$15,MONTH($A38)),"")</f>
        <v/>
      </c>
      <c r="G38" s="27">
        <f>IFERROR($D38*$C38*$E38/$F38,"")</f>
        <v/>
      </c>
      <c r="H38" s="21">
        <f>年度假设!$B$7</f>
        <v/>
      </c>
      <c r="I38" s="29">
        <f>$H38*$G38</f>
        <v/>
      </c>
      <c r="J38" s="25">
        <f>IFERROR(INDEX(月度预算!$F$4:$F$15,MONTH($A38)),"")</f>
        <v/>
      </c>
      <c r="K38" s="25">
        <f>$J38</f>
        <v/>
      </c>
      <c r="L38" s="25">
        <f>$I38*$K38</f>
        <v/>
      </c>
      <c r="M38" s="26">
        <f>年度假设!$B$32</f>
        <v/>
      </c>
      <c r="N38" s="25">
        <f>$L38*$M38</f>
        <v/>
      </c>
    </row>
    <row r="39">
      <c r="A39" s="20">
        <f>$A38+1</f>
        <v/>
      </c>
      <c r="B39" s="9">
        <f>IF($A39="","",CHOOSE(WEEKDAY(A39,2),"周一","周二","周三","周四","周五","周六","周日"))</f>
        <v/>
      </c>
      <c r="C39" s="29">
        <f>IFERROR(INDEX($Q$4:$Q$10,WEEKDAY($A39,2)),"")</f>
        <v/>
      </c>
      <c r="D39" s="27">
        <f>IFERROR(INDEX(月度预算!$E$4:$E$15,MONTH($A39)),"")</f>
        <v/>
      </c>
      <c r="E39" s="21">
        <f>IFERROR(INDEX($U$4:$U$15,MONTH($A39)),"")</f>
        <v/>
      </c>
      <c r="F39" s="29">
        <f>IFERROR(INDEX($V$4:$V$15,MONTH($A39)),"")</f>
        <v/>
      </c>
      <c r="G39" s="27">
        <f>IFERROR($D39*$C39*$E39/$F39,"")</f>
        <v/>
      </c>
      <c r="H39" s="21">
        <f>年度假设!$B$7</f>
        <v/>
      </c>
      <c r="I39" s="29">
        <f>$H39*$G39</f>
        <v/>
      </c>
      <c r="J39" s="25">
        <f>IFERROR(INDEX(月度预算!$F$4:$F$15,MONTH($A39)),"")</f>
        <v/>
      </c>
      <c r="K39" s="25">
        <f>$J39</f>
        <v/>
      </c>
      <c r="L39" s="25">
        <f>$I39*$K39</f>
        <v/>
      </c>
      <c r="M39" s="26">
        <f>年度假设!$B$32</f>
        <v/>
      </c>
      <c r="N39" s="25">
        <f>$L39*$M39</f>
        <v/>
      </c>
    </row>
    <row r="40">
      <c r="A40" s="20">
        <f>$A39+1</f>
        <v/>
      </c>
      <c r="B40" s="9">
        <f>IF($A40="","",CHOOSE(WEEKDAY(A40,2),"周一","周二","周三","周四","周五","周六","周日"))</f>
        <v/>
      </c>
      <c r="C40" s="29">
        <f>IFERROR(INDEX($Q$4:$Q$10,WEEKDAY($A40,2)),"")</f>
        <v/>
      </c>
      <c r="D40" s="27">
        <f>IFERROR(INDEX(月度预算!$E$4:$E$15,MONTH($A40)),"")</f>
        <v/>
      </c>
      <c r="E40" s="21">
        <f>IFERROR(INDEX($U$4:$U$15,MONTH($A40)),"")</f>
        <v/>
      </c>
      <c r="F40" s="29">
        <f>IFERROR(INDEX($V$4:$V$15,MONTH($A40)),"")</f>
        <v/>
      </c>
      <c r="G40" s="27">
        <f>IFERROR($D40*$C40*$E40/$F40,"")</f>
        <v/>
      </c>
      <c r="H40" s="21">
        <f>年度假设!$B$7</f>
        <v/>
      </c>
      <c r="I40" s="29">
        <f>$H40*$G40</f>
        <v/>
      </c>
      <c r="J40" s="25">
        <f>IFERROR(INDEX(月度预算!$F$4:$F$15,MONTH($A40)),"")</f>
        <v/>
      </c>
      <c r="K40" s="25">
        <f>$J40</f>
        <v/>
      </c>
      <c r="L40" s="25">
        <f>$I40*$K40</f>
        <v/>
      </c>
      <c r="M40" s="26">
        <f>年度假设!$B$32</f>
        <v/>
      </c>
      <c r="N40" s="25">
        <f>$L40*$M40</f>
        <v/>
      </c>
    </row>
    <row r="41">
      <c r="A41" s="20">
        <f>$A40+1</f>
        <v/>
      </c>
      <c r="B41" s="9">
        <f>IF($A41="","",CHOOSE(WEEKDAY(A41,2),"周一","周二","周三","周四","周五","周六","周日"))</f>
        <v/>
      </c>
      <c r="C41" s="29">
        <f>IFERROR(INDEX($Q$4:$Q$10,WEEKDAY($A41,2)),"")</f>
        <v/>
      </c>
      <c r="D41" s="27">
        <f>IFERROR(INDEX(月度预算!$E$4:$E$15,MONTH($A41)),"")</f>
        <v/>
      </c>
      <c r="E41" s="21">
        <f>IFERROR(INDEX($U$4:$U$15,MONTH($A41)),"")</f>
        <v/>
      </c>
      <c r="F41" s="29">
        <f>IFERROR(INDEX($V$4:$V$15,MONTH($A41)),"")</f>
        <v/>
      </c>
      <c r="G41" s="27">
        <f>IFERROR($D41*$C41*$E41/$F41,"")</f>
        <v/>
      </c>
      <c r="H41" s="21">
        <f>年度假设!$B$7</f>
        <v/>
      </c>
      <c r="I41" s="29">
        <f>$H41*$G41</f>
        <v/>
      </c>
      <c r="J41" s="25">
        <f>IFERROR(INDEX(月度预算!$F$4:$F$15,MONTH($A41)),"")</f>
        <v/>
      </c>
      <c r="K41" s="25">
        <f>$J41</f>
        <v/>
      </c>
      <c r="L41" s="25">
        <f>$I41*$K41</f>
        <v/>
      </c>
      <c r="M41" s="26">
        <f>年度假设!$B$32</f>
        <v/>
      </c>
      <c r="N41" s="25">
        <f>$L41*$M41</f>
        <v/>
      </c>
    </row>
    <row r="42">
      <c r="A42" s="20">
        <f>$A41+1</f>
        <v/>
      </c>
      <c r="B42" s="9">
        <f>IF($A42="","",CHOOSE(WEEKDAY(A42,2),"周一","周二","周三","周四","周五","周六","周日"))</f>
        <v/>
      </c>
      <c r="C42" s="29">
        <f>IFERROR(INDEX($Q$4:$Q$10,WEEKDAY($A42,2)),"")</f>
        <v/>
      </c>
      <c r="D42" s="27">
        <f>IFERROR(INDEX(月度预算!$E$4:$E$15,MONTH($A42)),"")</f>
        <v/>
      </c>
      <c r="E42" s="21">
        <f>IFERROR(INDEX($U$4:$U$15,MONTH($A42)),"")</f>
        <v/>
      </c>
      <c r="F42" s="29">
        <f>IFERROR(INDEX($V$4:$V$15,MONTH($A42)),"")</f>
        <v/>
      </c>
      <c r="G42" s="27">
        <f>IFERROR($D42*$C42*$E42/$F42,"")</f>
        <v/>
      </c>
      <c r="H42" s="21">
        <f>年度假设!$B$7</f>
        <v/>
      </c>
      <c r="I42" s="29">
        <f>$H42*$G42</f>
        <v/>
      </c>
      <c r="J42" s="25">
        <f>IFERROR(INDEX(月度预算!$F$4:$F$15,MONTH($A42)),"")</f>
        <v/>
      </c>
      <c r="K42" s="25">
        <f>$J42</f>
        <v/>
      </c>
      <c r="L42" s="25">
        <f>$I42*$K42</f>
        <v/>
      </c>
      <c r="M42" s="26">
        <f>年度假设!$B$32</f>
        <v/>
      </c>
      <c r="N42" s="25">
        <f>$L42*$M42</f>
        <v/>
      </c>
    </row>
    <row r="43">
      <c r="A43" s="20">
        <f>$A42+1</f>
        <v/>
      </c>
      <c r="B43" s="9">
        <f>IF($A43="","",CHOOSE(WEEKDAY(A43,2),"周一","周二","周三","周四","周五","周六","周日"))</f>
        <v/>
      </c>
      <c r="C43" s="29">
        <f>IFERROR(INDEX($Q$4:$Q$10,WEEKDAY($A43,2)),"")</f>
        <v/>
      </c>
      <c r="D43" s="27">
        <f>IFERROR(INDEX(月度预算!$E$4:$E$15,MONTH($A43)),"")</f>
        <v/>
      </c>
      <c r="E43" s="21">
        <f>IFERROR(INDEX($U$4:$U$15,MONTH($A43)),"")</f>
        <v/>
      </c>
      <c r="F43" s="29">
        <f>IFERROR(INDEX($V$4:$V$15,MONTH($A43)),"")</f>
        <v/>
      </c>
      <c r="G43" s="27">
        <f>IFERROR($D43*$C43*$E43/$F43,"")</f>
        <v/>
      </c>
      <c r="H43" s="21">
        <f>年度假设!$B$7</f>
        <v/>
      </c>
      <c r="I43" s="29">
        <f>$H43*$G43</f>
        <v/>
      </c>
      <c r="J43" s="25">
        <f>IFERROR(INDEX(月度预算!$F$4:$F$15,MONTH($A43)),"")</f>
        <v/>
      </c>
      <c r="K43" s="25">
        <f>$J43</f>
        <v/>
      </c>
      <c r="L43" s="25">
        <f>$I43*$K43</f>
        <v/>
      </c>
      <c r="M43" s="26">
        <f>年度假设!$B$32</f>
        <v/>
      </c>
      <c r="N43" s="25">
        <f>$L43*$M43</f>
        <v/>
      </c>
    </row>
    <row r="44">
      <c r="A44" s="20">
        <f>$A43+1</f>
        <v/>
      </c>
      <c r="B44" s="9">
        <f>IF($A44="","",CHOOSE(WEEKDAY(A44,2),"周一","周二","周三","周四","周五","周六","周日"))</f>
        <v/>
      </c>
      <c r="C44" s="29">
        <f>IFERROR(INDEX($Q$4:$Q$10,WEEKDAY($A44,2)),"")</f>
        <v/>
      </c>
      <c r="D44" s="27">
        <f>IFERROR(INDEX(月度预算!$E$4:$E$15,MONTH($A44)),"")</f>
        <v/>
      </c>
      <c r="E44" s="21">
        <f>IFERROR(INDEX($U$4:$U$15,MONTH($A44)),"")</f>
        <v/>
      </c>
      <c r="F44" s="29">
        <f>IFERROR(INDEX($V$4:$V$15,MONTH($A44)),"")</f>
        <v/>
      </c>
      <c r="G44" s="27">
        <f>IFERROR($D44*$C44*$E44/$F44,"")</f>
        <v/>
      </c>
      <c r="H44" s="21">
        <f>年度假设!$B$7</f>
        <v/>
      </c>
      <c r="I44" s="29">
        <f>$H44*$G44</f>
        <v/>
      </c>
      <c r="J44" s="25">
        <f>IFERROR(INDEX(月度预算!$F$4:$F$15,MONTH($A44)),"")</f>
        <v/>
      </c>
      <c r="K44" s="25">
        <f>$J44</f>
        <v/>
      </c>
      <c r="L44" s="25">
        <f>$I44*$K44</f>
        <v/>
      </c>
      <c r="M44" s="26">
        <f>年度假设!$B$32</f>
        <v/>
      </c>
      <c r="N44" s="25">
        <f>$L44*$M44</f>
        <v/>
      </c>
    </row>
    <row r="45">
      <c r="A45" s="20">
        <f>$A44+1</f>
        <v/>
      </c>
      <c r="B45" s="9">
        <f>IF($A45="","",CHOOSE(WEEKDAY(A45,2),"周一","周二","周三","周四","周五","周六","周日"))</f>
        <v/>
      </c>
      <c r="C45" s="29">
        <f>IFERROR(INDEX($Q$4:$Q$10,WEEKDAY($A45,2)),"")</f>
        <v/>
      </c>
      <c r="D45" s="27">
        <f>IFERROR(INDEX(月度预算!$E$4:$E$15,MONTH($A45)),"")</f>
        <v/>
      </c>
      <c r="E45" s="21">
        <f>IFERROR(INDEX($U$4:$U$15,MONTH($A45)),"")</f>
        <v/>
      </c>
      <c r="F45" s="29">
        <f>IFERROR(INDEX($V$4:$V$15,MONTH($A45)),"")</f>
        <v/>
      </c>
      <c r="G45" s="27">
        <f>IFERROR($D45*$C45*$E45/$F45,"")</f>
        <v/>
      </c>
      <c r="H45" s="21">
        <f>年度假设!$B$7</f>
        <v/>
      </c>
      <c r="I45" s="29">
        <f>$H45*$G45</f>
        <v/>
      </c>
      <c r="J45" s="25">
        <f>IFERROR(INDEX(月度预算!$F$4:$F$15,MONTH($A45)),"")</f>
        <v/>
      </c>
      <c r="K45" s="25">
        <f>$J45</f>
        <v/>
      </c>
      <c r="L45" s="25">
        <f>$I45*$K45</f>
        <v/>
      </c>
      <c r="M45" s="26">
        <f>年度假设!$B$32</f>
        <v/>
      </c>
      <c r="N45" s="25">
        <f>$L45*$M45</f>
        <v/>
      </c>
    </row>
    <row r="46">
      <c r="A46" s="20">
        <f>$A45+1</f>
        <v/>
      </c>
      <c r="B46" s="9">
        <f>IF($A46="","",CHOOSE(WEEKDAY(A46,2),"周一","周二","周三","周四","周五","周六","周日"))</f>
        <v/>
      </c>
      <c r="C46" s="29">
        <f>IFERROR(INDEX($Q$4:$Q$10,WEEKDAY($A46,2)),"")</f>
        <v/>
      </c>
      <c r="D46" s="27">
        <f>IFERROR(INDEX(月度预算!$E$4:$E$15,MONTH($A46)),"")</f>
        <v/>
      </c>
      <c r="E46" s="21">
        <f>IFERROR(INDEX($U$4:$U$15,MONTH($A46)),"")</f>
        <v/>
      </c>
      <c r="F46" s="29">
        <f>IFERROR(INDEX($V$4:$V$15,MONTH($A46)),"")</f>
        <v/>
      </c>
      <c r="G46" s="27">
        <f>IFERROR($D46*$C46*$E46/$F46,"")</f>
        <v/>
      </c>
      <c r="H46" s="21">
        <f>年度假设!$B$7</f>
        <v/>
      </c>
      <c r="I46" s="29">
        <f>$H46*$G46</f>
        <v/>
      </c>
      <c r="J46" s="25">
        <f>IFERROR(INDEX(月度预算!$F$4:$F$15,MONTH($A46)),"")</f>
        <v/>
      </c>
      <c r="K46" s="25">
        <f>$J46</f>
        <v/>
      </c>
      <c r="L46" s="25">
        <f>$I46*$K46</f>
        <v/>
      </c>
      <c r="M46" s="26">
        <f>年度假设!$B$32</f>
        <v/>
      </c>
      <c r="N46" s="25">
        <f>$L46*$M46</f>
        <v/>
      </c>
    </row>
    <row r="47">
      <c r="A47" s="20">
        <f>$A46+1</f>
        <v/>
      </c>
      <c r="B47" s="9">
        <f>IF($A47="","",CHOOSE(WEEKDAY(A47,2),"周一","周二","周三","周四","周五","周六","周日"))</f>
        <v/>
      </c>
      <c r="C47" s="29">
        <f>IFERROR(INDEX($Q$4:$Q$10,WEEKDAY($A47,2)),"")</f>
        <v/>
      </c>
      <c r="D47" s="27">
        <f>IFERROR(INDEX(月度预算!$E$4:$E$15,MONTH($A47)),"")</f>
        <v/>
      </c>
      <c r="E47" s="21">
        <f>IFERROR(INDEX($U$4:$U$15,MONTH($A47)),"")</f>
        <v/>
      </c>
      <c r="F47" s="29">
        <f>IFERROR(INDEX($V$4:$V$15,MONTH($A47)),"")</f>
        <v/>
      </c>
      <c r="G47" s="27">
        <f>IFERROR($D47*$C47*$E47/$F47,"")</f>
        <v/>
      </c>
      <c r="H47" s="21">
        <f>年度假设!$B$7</f>
        <v/>
      </c>
      <c r="I47" s="29">
        <f>$H47*$G47</f>
        <v/>
      </c>
      <c r="J47" s="25">
        <f>IFERROR(INDEX(月度预算!$F$4:$F$15,MONTH($A47)),"")</f>
        <v/>
      </c>
      <c r="K47" s="25">
        <f>$J47</f>
        <v/>
      </c>
      <c r="L47" s="25">
        <f>$I47*$K47</f>
        <v/>
      </c>
      <c r="M47" s="26">
        <f>年度假设!$B$32</f>
        <v/>
      </c>
      <c r="N47" s="25">
        <f>$L47*$M47</f>
        <v/>
      </c>
    </row>
    <row r="48">
      <c r="A48" s="20">
        <f>$A47+1</f>
        <v/>
      </c>
      <c r="B48" s="9">
        <f>IF($A48="","",CHOOSE(WEEKDAY(A48,2),"周一","周二","周三","周四","周五","周六","周日"))</f>
        <v/>
      </c>
      <c r="C48" s="29">
        <f>IFERROR(INDEX($Q$4:$Q$10,WEEKDAY($A48,2)),"")</f>
        <v/>
      </c>
      <c r="D48" s="27">
        <f>IFERROR(INDEX(月度预算!$E$4:$E$15,MONTH($A48)),"")</f>
        <v/>
      </c>
      <c r="E48" s="21">
        <f>IFERROR(INDEX($U$4:$U$15,MONTH($A48)),"")</f>
        <v/>
      </c>
      <c r="F48" s="29">
        <f>IFERROR(INDEX($V$4:$V$15,MONTH($A48)),"")</f>
        <v/>
      </c>
      <c r="G48" s="27">
        <f>IFERROR($D48*$C48*$E48/$F48,"")</f>
        <v/>
      </c>
      <c r="H48" s="21">
        <f>年度假设!$B$7</f>
        <v/>
      </c>
      <c r="I48" s="29">
        <f>$H48*$G48</f>
        <v/>
      </c>
      <c r="J48" s="25">
        <f>IFERROR(INDEX(月度预算!$F$4:$F$15,MONTH($A48)),"")</f>
        <v/>
      </c>
      <c r="K48" s="25">
        <f>$J48</f>
        <v/>
      </c>
      <c r="L48" s="25">
        <f>$I48*$K48</f>
        <v/>
      </c>
      <c r="M48" s="26">
        <f>年度假设!$B$32</f>
        <v/>
      </c>
      <c r="N48" s="25">
        <f>$L48*$M48</f>
        <v/>
      </c>
    </row>
    <row r="49">
      <c r="A49" s="20">
        <f>$A48+1</f>
        <v/>
      </c>
      <c r="B49" s="9">
        <f>IF($A49="","",CHOOSE(WEEKDAY(A49,2),"周一","周二","周三","周四","周五","周六","周日"))</f>
        <v/>
      </c>
      <c r="C49" s="29">
        <f>IFERROR(INDEX($Q$4:$Q$10,WEEKDAY($A49,2)),"")</f>
        <v/>
      </c>
      <c r="D49" s="27">
        <f>IFERROR(INDEX(月度预算!$E$4:$E$15,MONTH($A49)),"")</f>
        <v/>
      </c>
      <c r="E49" s="21">
        <f>IFERROR(INDEX($U$4:$U$15,MONTH($A49)),"")</f>
        <v/>
      </c>
      <c r="F49" s="29">
        <f>IFERROR(INDEX($V$4:$V$15,MONTH($A49)),"")</f>
        <v/>
      </c>
      <c r="G49" s="27">
        <f>IFERROR($D49*$C49*$E49/$F49,"")</f>
        <v/>
      </c>
      <c r="H49" s="21">
        <f>年度假设!$B$7</f>
        <v/>
      </c>
      <c r="I49" s="29">
        <f>$H49*$G49</f>
        <v/>
      </c>
      <c r="J49" s="25">
        <f>IFERROR(INDEX(月度预算!$F$4:$F$15,MONTH($A49)),"")</f>
        <v/>
      </c>
      <c r="K49" s="25">
        <f>$J49</f>
        <v/>
      </c>
      <c r="L49" s="25">
        <f>$I49*$K49</f>
        <v/>
      </c>
      <c r="M49" s="26">
        <f>年度假设!$B$32</f>
        <v/>
      </c>
      <c r="N49" s="25">
        <f>$L49*$M49</f>
        <v/>
      </c>
    </row>
    <row r="50">
      <c r="A50" s="20">
        <f>$A49+1</f>
        <v/>
      </c>
      <c r="B50" s="9">
        <f>IF($A50="","",CHOOSE(WEEKDAY(A50,2),"周一","周二","周三","周四","周五","周六","周日"))</f>
        <v/>
      </c>
      <c r="C50" s="29">
        <f>IFERROR(INDEX($Q$4:$Q$10,WEEKDAY($A50,2)),"")</f>
        <v/>
      </c>
      <c r="D50" s="27">
        <f>IFERROR(INDEX(月度预算!$E$4:$E$15,MONTH($A50)),"")</f>
        <v/>
      </c>
      <c r="E50" s="21">
        <f>IFERROR(INDEX($U$4:$U$15,MONTH($A50)),"")</f>
        <v/>
      </c>
      <c r="F50" s="29">
        <f>IFERROR(INDEX($V$4:$V$15,MONTH($A50)),"")</f>
        <v/>
      </c>
      <c r="G50" s="27">
        <f>IFERROR($D50*$C50*$E50/$F50,"")</f>
        <v/>
      </c>
      <c r="H50" s="21">
        <f>年度假设!$B$7</f>
        <v/>
      </c>
      <c r="I50" s="29">
        <f>$H50*$G50</f>
        <v/>
      </c>
      <c r="J50" s="25">
        <f>IFERROR(INDEX(月度预算!$F$4:$F$15,MONTH($A50)),"")</f>
        <v/>
      </c>
      <c r="K50" s="25">
        <f>$J50</f>
        <v/>
      </c>
      <c r="L50" s="25">
        <f>$I50*$K50</f>
        <v/>
      </c>
      <c r="M50" s="26">
        <f>年度假设!$B$32</f>
        <v/>
      </c>
      <c r="N50" s="25">
        <f>$L50*$M50</f>
        <v/>
      </c>
    </row>
    <row r="51">
      <c r="A51" s="20">
        <f>$A50+1</f>
        <v/>
      </c>
      <c r="B51" s="9">
        <f>IF($A51="","",CHOOSE(WEEKDAY(A51,2),"周一","周二","周三","周四","周五","周六","周日"))</f>
        <v/>
      </c>
      <c r="C51" s="29">
        <f>IFERROR(INDEX($Q$4:$Q$10,WEEKDAY($A51,2)),"")</f>
        <v/>
      </c>
      <c r="D51" s="27">
        <f>IFERROR(INDEX(月度预算!$E$4:$E$15,MONTH($A51)),"")</f>
        <v/>
      </c>
      <c r="E51" s="21">
        <f>IFERROR(INDEX($U$4:$U$15,MONTH($A51)),"")</f>
        <v/>
      </c>
      <c r="F51" s="29">
        <f>IFERROR(INDEX($V$4:$V$15,MONTH($A51)),"")</f>
        <v/>
      </c>
      <c r="G51" s="27">
        <f>IFERROR($D51*$C51*$E51/$F51,"")</f>
        <v/>
      </c>
      <c r="H51" s="21">
        <f>年度假设!$B$7</f>
        <v/>
      </c>
      <c r="I51" s="29">
        <f>$H51*$G51</f>
        <v/>
      </c>
      <c r="J51" s="25">
        <f>IFERROR(INDEX(月度预算!$F$4:$F$15,MONTH($A51)),"")</f>
        <v/>
      </c>
      <c r="K51" s="25">
        <f>$J51</f>
        <v/>
      </c>
      <c r="L51" s="25">
        <f>$I51*$K51</f>
        <v/>
      </c>
      <c r="M51" s="26">
        <f>年度假设!$B$32</f>
        <v/>
      </c>
      <c r="N51" s="25">
        <f>$L51*$M51</f>
        <v/>
      </c>
    </row>
    <row r="52">
      <c r="A52" s="20">
        <f>$A51+1</f>
        <v/>
      </c>
      <c r="B52" s="9">
        <f>IF($A52="","",CHOOSE(WEEKDAY(A52,2),"周一","周二","周三","周四","周五","周六","周日"))</f>
        <v/>
      </c>
      <c r="C52" s="29">
        <f>IFERROR(INDEX($Q$4:$Q$10,WEEKDAY($A52,2)),"")</f>
        <v/>
      </c>
      <c r="D52" s="27">
        <f>IFERROR(INDEX(月度预算!$E$4:$E$15,MONTH($A52)),"")</f>
        <v/>
      </c>
      <c r="E52" s="21">
        <f>IFERROR(INDEX($U$4:$U$15,MONTH($A52)),"")</f>
        <v/>
      </c>
      <c r="F52" s="29">
        <f>IFERROR(INDEX($V$4:$V$15,MONTH($A52)),"")</f>
        <v/>
      </c>
      <c r="G52" s="27">
        <f>IFERROR($D52*$C52*$E52/$F52,"")</f>
        <v/>
      </c>
      <c r="H52" s="21">
        <f>年度假设!$B$7</f>
        <v/>
      </c>
      <c r="I52" s="29">
        <f>$H52*$G52</f>
        <v/>
      </c>
      <c r="J52" s="25">
        <f>IFERROR(INDEX(月度预算!$F$4:$F$15,MONTH($A52)),"")</f>
        <v/>
      </c>
      <c r="K52" s="25">
        <f>$J52</f>
        <v/>
      </c>
      <c r="L52" s="25">
        <f>$I52*$K52</f>
        <v/>
      </c>
      <c r="M52" s="26">
        <f>年度假设!$B$32</f>
        <v/>
      </c>
      <c r="N52" s="25">
        <f>$L52*$M52</f>
        <v/>
      </c>
    </row>
    <row r="53">
      <c r="A53" s="20">
        <f>$A52+1</f>
        <v/>
      </c>
      <c r="B53" s="9">
        <f>IF($A53="","",CHOOSE(WEEKDAY(A53,2),"周一","周二","周三","周四","周五","周六","周日"))</f>
        <v/>
      </c>
      <c r="C53" s="29">
        <f>IFERROR(INDEX($Q$4:$Q$10,WEEKDAY($A53,2)),"")</f>
        <v/>
      </c>
      <c r="D53" s="27">
        <f>IFERROR(INDEX(月度预算!$E$4:$E$15,MONTH($A53)),"")</f>
        <v/>
      </c>
      <c r="E53" s="21">
        <f>IFERROR(INDEX($U$4:$U$15,MONTH($A53)),"")</f>
        <v/>
      </c>
      <c r="F53" s="29">
        <f>IFERROR(INDEX($V$4:$V$15,MONTH($A53)),"")</f>
        <v/>
      </c>
      <c r="G53" s="27">
        <f>IFERROR($D53*$C53*$E53/$F53,"")</f>
        <v/>
      </c>
      <c r="H53" s="21">
        <f>年度假设!$B$7</f>
        <v/>
      </c>
      <c r="I53" s="29">
        <f>$H53*$G53</f>
        <v/>
      </c>
      <c r="J53" s="25">
        <f>IFERROR(INDEX(月度预算!$F$4:$F$15,MONTH($A53)),"")</f>
        <v/>
      </c>
      <c r="K53" s="25">
        <f>$J53</f>
        <v/>
      </c>
      <c r="L53" s="25">
        <f>$I53*$K53</f>
        <v/>
      </c>
      <c r="M53" s="26">
        <f>年度假设!$B$32</f>
        <v/>
      </c>
      <c r="N53" s="25">
        <f>$L53*$M53</f>
        <v/>
      </c>
    </row>
    <row r="54">
      <c r="A54" s="20">
        <f>$A53+1</f>
        <v/>
      </c>
      <c r="B54" s="9">
        <f>IF($A54="","",CHOOSE(WEEKDAY(A54,2),"周一","周二","周三","周四","周五","周六","周日"))</f>
        <v/>
      </c>
      <c r="C54" s="29">
        <f>IFERROR(INDEX($Q$4:$Q$10,WEEKDAY($A54,2)),"")</f>
        <v/>
      </c>
      <c r="D54" s="27">
        <f>IFERROR(INDEX(月度预算!$E$4:$E$15,MONTH($A54)),"")</f>
        <v/>
      </c>
      <c r="E54" s="21">
        <f>IFERROR(INDEX($U$4:$U$15,MONTH($A54)),"")</f>
        <v/>
      </c>
      <c r="F54" s="29">
        <f>IFERROR(INDEX($V$4:$V$15,MONTH($A54)),"")</f>
        <v/>
      </c>
      <c r="G54" s="27">
        <f>IFERROR($D54*$C54*$E54/$F54,"")</f>
        <v/>
      </c>
      <c r="H54" s="21">
        <f>年度假设!$B$7</f>
        <v/>
      </c>
      <c r="I54" s="29">
        <f>$H54*$G54</f>
        <v/>
      </c>
      <c r="J54" s="25">
        <f>IFERROR(INDEX(月度预算!$F$4:$F$15,MONTH($A54)),"")</f>
        <v/>
      </c>
      <c r="K54" s="25">
        <f>$J54</f>
        <v/>
      </c>
      <c r="L54" s="25">
        <f>$I54*$K54</f>
        <v/>
      </c>
      <c r="M54" s="26">
        <f>年度假设!$B$32</f>
        <v/>
      </c>
      <c r="N54" s="25">
        <f>$L54*$M54</f>
        <v/>
      </c>
    </row>
    <row r="55">
      <c r="A55" s="20">
        <f>$A54+1</f>
        <v/>
      </c>
      <c r="B55" s="9">
        <f>IF($A55="","",CHOOSE(WEEKDAY(A55,2),"周一","周二","周三","周四","周五","周六","周日"))</f>
        <v/>
      </c>
      <c r="C55" s="29">
        <f>IFERROR(INDEX($Q$4:$Q$10,WEEKDAY($A55,2)),"")</f>
        <v/>
      </c>
      <c r="D55" s="27">
        <f>IFERROR(INDEX(月度预算!$E$4:$E$15,MONTH($A55)),"")</f>
        <v/>
      </c>
      <c r="E55" s="21">
        <f>IFERROR(INDEX($U$4:$U$15,MONTH($A55)),"")</f>
        <v/>
      </c>
      <c r="F55" s="29">
        <f>IFERROR(INDEX($V$4:$V$15,MONTH($A55)),"")</f>
        <v/>
      </c>
      <c r="G55" s="27">
        <f>IFERROR($D55*$C55*$E55/$F55,"")</f>
        <v/>
      </c>
      <c r="H55" s="21">
        <f>年度假设!$B$7</f>
        <v/>
      </c>
      <c r="I55" s="29">
        <f>$H55*$G55</f>
        <v/>
      </c>
      <c r="J55" s="25">
        <f>IFERROR(INDEX(月度预算!$F$4:$F$15,MONTH($A55)),"")</f>
        <v/>
      </c>
      <c r="K55" s="25">
        <f>$J55</f>
        <v/>
      </c>
      <c r="L55" s="25">
        <f>$I55*$K55</f>
        <v/>
      </c>
      <c r="M55" s="26">
        <f>年度假设!$B$32</f>
        <v/>
      </c>
      <c r="N55" s="25">
        <f>$L55*$M55</f>
        <v/>
      </c>
    </row>
    <row r="56">
      <c r="A56" s="20">
        <f>$A55+1</f>
        <v/>
      </c>
      <c r="B56" s="9">
        <f>IF($A56="","",CHOOSE(WEEKDAY(A56,2),"周一","周二","周三","周四","周五","周六","周日"))</f>
        <v/>
      </c>
      <c r="C56" s="29">
        <f>IFERROR(INDEX($Q$4:$Q$10,WEEKDAY($A56,2)),"")</f>
        <v/>
      </c>
      <c r="D56" s="27">
        <f>IFERROR(INDEX(月度预算!$E$4:$E$15,MONTH($A56)),"")</f>
        <v/>
      </c>
      <c r="E56" s="21">
        <f>IFERROR(INDEX($U$4:$U$15,MONTH($A56)),"")</f>
        <v/>
      </c>
      <c r="F56" s="29">
        <f>IFERROR(INDEX($V$4:$V$15,MONTH($A56)),"")</f>
        <v/>
      </c>
      <c r="G56" s="27">
        <f>IFERROR($D56*$C56*$E56/$F56,"")</f>
        <v/>
      </c>
      <c r="H56" s="21">
        <f>年度假设!$B$7</f>
        <v/>
      </c>
      <c r="I56" s="29">
        <f>$H56*$G56</f>
        <v/>
      </c>
      <c r="J56" s="25">
        <f>IFERROR(INDEX(月度预算!$F$4:$F$15,MONTH($A56)),"")</f>
        <v/>
      </c>
      <c r="K56" s="25">
        <f>$J56</f>
        <v/>
      </c>
      <c r="L56" s="25">
        <f>$I56*$K56</f>
        <v/>
      </c>
      <c r="M56" s="26">
        <f>年度假设!$B$32</f>
        <v/>
      </c>
      <c r="N56" s="25">
        <f>$L56*$M56</f>
        <v/>
      </c>
    </row>
    <row r="57">
      <c r="A57" s="20">
        <f>$A56+1</f>
        <v/>
      </c>
      <c r="B57" s="9">
        <f>IF($A57="","",CHOOSE(WEEKDAY(A57,2),"周一","周二","周三","周四","周五","周六","周日"))</f>
        <v/>
      </c>
      <c r="C57" s="29">
        <f>IFERROR(INDEX($Q$4:$Q$10,WEEKDAY($A57,2)),"")</f>
        <v/>
      </c>
      <c r="D57" s="27">
        <f>IFERROR(INDEX(月度预算!$E$4:$E$15,MONTH($A57)),"")</f>
        <v/>
      </c>
      <c r="E57" s="21">
        <f>IFERROR(INDEX($U$4:$U$15,MONTH($A57)),"")</f>
        <v/>
      </c>
      <c r="F57" s="29">
        <f>IFERROR(INDEX($V$4:$V$15,MONTH($A57)),"")</f>
        <v/>
      </c>
      <c r="G57" s="27">
        <f>IFERROR($D57*$C57*$E57/$F57,"")</f>
        <v/>
      </c>
      <c r="H57" s="21">
        <f>年度假设!$B$7</f>
        <v/>
      </c>
      <c r="I57" s="29">
        <f>$H57*$G57</f>
        <v/>
      </c>
      <c r="J57" s="25">
        <f>IFERROR(INDEX(月度预算!$F$4:$F$15,MONTH($A57)),"")</f>
        <v/>
      </c>
      <c r="K57" s="25">
        <f>$J57</f>
        <v/>
      </c>
      <c r="L57" s="25">
        <f>$I57*$K57</f>
        <v/>
      </c>
      <c r="M57" s="26">
        <f>年度假设!$B$32</f>
        <v/>
      </c>
      <c r="N57" s="25">
        <f>$L57*$M57</f>
        <v/>
      </c>
    </row>
    <row r="58">
      <c r="A58" s="20">
        <f>$A57+1</f>
        <v/>
      </c>
      <c r="B58" s="9">
        <f>IF($A58="","",CHOOSE(WEEKDAY(A58,2),"周一","周二","周三","周四","周五","周六","周日"))</f>
        <v/>
      </c>
      <c r="C58" s="29">
        <f>IFERROR(INDEX($Q$4:$Q$10,WEEKDAY($A58,2)),"")</f>
        <v/>
      </c>
      <c r="D58" s="27">
        <f>IFERROR(INDEX(月度预算!$E$4:$E$15,MONTH($A58)),"")</f>
        <v/>
      </c>
      <c r="E58" s="21">
        <f>IFERROR(INDEX($U$4:$U$15,MONTH($A58)),"")</f>
        <v/>
      </c>
      <c r="F58" s="29">
        <f>IFERROR(INDEX($V$4:$V$15,MONTH($A58)),"")</f>
        <v/>
      </c>
      <c r="G58" s="27">
        <f>IFERROR($D58*$C58*$E58/$F58,"")</f>
        <v/>
      </c>
      <c r="H58" s="21">
        <f>年度假设!$B$7</f>
        <v/>
      </c>
      <c r="I58" s="29">
        <f>$H58*$G58</f>
        <v/>
      </c>
      <c r="J58" s="25">
        <f>IFERROR(INDEX(月度预算!$F$4:$F$15,MONTH($A58)),"")</f>
        <v/>
      </c>
      <c r="K58" s="25">
        <f>$J58</f>
        <v/>
      </c>
      <c r="L58" s="25">
        <f>$I58*$K58</f>
        <v/>
      </c>
      <c r="M58" s="26">
        <f>年度假设!$B$32</f>
        <v/>
      </c>
      <c r="N58" s="25">
        <f>$L58*$M58</f>
        <v/>
      </c>
    </row>
    <row r="59">
      <c r="A59" s="20">
        <f>$A58+1</f>
        <v/>
      </c>
      <c r="B59" s="9">
        <f>IF($A59="","",CHOOSE(WEEKDAY(A59,2),"周一","周二","周三","周四","周五","周六","周日"))</f>
        <v/>
      </c>
      <c r="C59" s="29">
        <f>IFERROR(INDEX($Q$4:$Q$10,WEEKDAY($A59,2)),"")</f>
        <v/>
      </c>
      <c r="D59" s="27">
        <f>IFERROR(INDEX(月度预算!$E$4:$E$15,MONTH($A59)),"")</f>
        <v/>
      </c>
      <c r="E59" s="21">
        <f>IFERROR(INDEX($U$4:$U$15,MONTH($A59)),"")</f>
        <v/>
      </c>
      <c r="F59" s="29">
        <f>IFERROR(INDEX($V$4:$V$15,MONTH($A59)),"")</f>
        <v/>
      </c>
      <c r="G59" s="27">
        <f>IFERROR($D59*$C59*$E59/$F59,"")</f>
        <v/>
      </c>
      <c r="H59" s="21">
        <f>年度假设!$B$7</f>
        <v/>
      </c>
      <c r="I59" s="29">
        <f>$H59*$G59</f>
        <v/>
      </c>
      <c r="J59" s="25">
        <f>IFERROR(INDEX(月度预算!$F$4:$F$15,MONTH($A59)),"")</f>
        <v/>
      </c>
      <c r="K59" s="25">
        <f>$J59</f>
        <v/>
      </c>
      <c r="L59" s="25">
        <f>$I59*$K59</f>
        <v/>
      </c>
      <c r="M59" s="26">
        <f>年度假设!$B$32</f>
        <v/>
      </c>
      <c r="N59" s="25">
        <f>$L59*$M59</f>
        <v/>
      </c>
    </row>
    <row r="60">
      <c r="A60" s="20">
        <f>$A59+1</f>
        <v/>
      </c>
      <c r="B60" s="9">
        <f>IF($A60="","",CHOOSE(WEEKDAY(A60,2),"周一","周二","周三","周四","周五","周六","周日"))</f>
        <v/>
      </c>
      <c r="C60" s="29">
        <f>IFERROR(INDEX($Q$4:$Q$10,WEEKDAY($A60,2)),"")</f>
        <v/>
      </c>
      <c r="D60" s="27">
        <f>IFERROR(INDEX(月度预算!$E$4:$E$15,MONTH($A60)),"")</f>
        <v/>
      </c>
      <c r="E60" s="21">
        <f>IFERROR(INDEX($U$4:$U$15,MONTH($A60)),"")</f>
        <v/>
      </c>
      <c r="F60" s="29">
        <f>IFERROR(INDEX($V$4:$V$15,MONTH($A60)),"")</f>
        <v/>
      </c>
      <c r="G60" s="27">
        <f>IFERROR($D60*$C60*$E60/$F60,"")</f>
        <v/>
      </c>
      <c r="H60" s="21">
        <f>年度假设!$B$7</f>
        <v/>
      </c>
      <c r="I60" s="29">
        <f>$H60*$G60</f>
        <v/>
      </c>
      <c r="J60" s="25">
        <f>IFERROR(INDEX(月度预算!$F$4:$F$15,MONTH($A60)),"")</f>
        <v/>
      </c>
      <c r="K60" s="25">
        <f>$J60</f>
        <v/>
      </c>
      <c r="L60" s="25">
        <f>$I60*$K60</f>
        <v/>
      </c>
      <c r="M60" s="26">
        <f>年度假设!$B$32</f>
        <v/>
      </c>
      <c r="N60" s="25">
        <f>$L60*$M60</f>
        <v/>
      </c>
    </row>
    <row r="61">
      <c r="A61" s="20">
        <f>$A60+1</f>
        <v/>
      </c>
      <c r="B61" s="9">
        <f>IF($A61="","",CHOOSE(WEEKDAY(A61,2),"周一","周二","周三","周四","周五","周六","周日"))</f>
        <v/>
      </c>
      <c r="C61" s="29">
        <f>IFERROR(INDEX($Q$4:$Q$10,WEEKDAY($A61,2)),"")</f>
        <v/>
      </c>
      <c r="D61" s="27">
        <f>IFERROR(INDEX(月度预算!$E$4:$E$15,MONTH($A61)),"")</f>
        <v/>
      </c>
      <c r="E61" s="21">
        <f>IFERROR(INDEX($U$4:$U$15,MONTH($A61)),"")</f>
        <v/>
      </c>
      <c r="F61" s="29">
        <f>IFERROR(INDEX($V$4:$V$15,MONTH($A61)),"")</f>
        <v/>
      </c>
      <c r="G61" s="27">
        <f>IFERROR($D61*$C61*$E61/$F61,"")</f>
        <v/>
      </c>
      <c r="H61" s="21">
        <f>年度假设!$B$7</f>
        <v/>
      </c>
      <c r="I61" s="29">
        <f>$H61*$G61</f>
        <v/>
      </c>
      <c r="J61" s="25">
        <f>IFERROR(INDEX(月度预算!$F$4:$F$15,MONTH($A61)),"")</f>
        <v/>
      </c>
      <c r="K61" s="25">
        <f>$J61</f>
        <v/>
      </c>
      <c r="L61" s="25">
        <f>$I61*$K61</f>
        <v/>
      </c>
      <c r="M61" s="26">
        <f>年度假设!$B$32</f>
        <v/>
      </c>
      <c r="N61" s="25">
        <f>$L61*$M61</f>
        <v/>
      </c>
    </row>
    <row r="62">
      <c r="A62" s="20">
        <f>$A61+1</f>
        <v/>
      </c>
      <c r="B62" s="9">
        <f>IF($A62="","",CHOOSE(WEEKDAY(A62,2),"周一","周二","周三","周四","周五","周六","周日"))</f>
        <v/>
      </c>
      <c r="C62" s="29">
        <f>IFERROR(INDEX($Q$4:$Q$10,WEEKDAY($A62,2)),"")</f>
        <v/>
      </c>
      <c r="D62" s="27">
        <f>IFERROR(INDEX(月度预算!$E$4:$E$15,MONTH($A62)),"")</f>
        <v/>
      </c>
      <c r="E62" s="21">
        <f>IFERROR(INDEX($U$4:$U$15,MONTH($A62)),"")</f>
        <v/>
      </c>
      <c r="F62" s="29">
        <f>IFERROR(INDEX($V$4:$V$15,MONTH($A62)),"")</f>
        <v/>
      </c>
      <c r="G62" s="27">
        <f>IFERROR($D62*$C62*$E62/$F62,"")</f>
        <v/>
      </c>
      <c r="H62" s="21">
        <f>年度假设!$B$7</f>
        <v/>
      </c>
      <c r="I62" s="29">
        <f>$H62*$G62</f>
        <v/>
      </c>
      <c r="J62" s="25">
        <f>IFERROR(INDEX(月度预算!$F$4:$F$15,MONTH($A62)),"")</f>
        <v/>
      </c>
      <c r="K62" s="25">
        <f>$J62</f>
        <v/>
      </c>
      <c r="L62" s="25">
        <f>$I62*$K62</f>
        <v/>
      </c>
      <c r="M62" s="26">
        <f>年度假设!$B$32</f>
        <v/>
      </c>
      <c r="N62" s="25">
        <f>$L62*$M62</f>
        <v/>
      </c>
    </row>
    <row r="63">
      <c r="A63" s="20">
        <f>$A62+1</f>
        <v/>
      </c>
      <c r="B63" s="9">
        <f>IF($A63="","",CHOOSE(WEEKDAY(A63,2),"周一","周二","周三","周四","周五","周六","周日"))</f>
        <v/>
      </c>
      <c r="C63" s="29">
        <f>IFERROR(INDEX($Q$4:$Q$10,WEEKDAY($A63,2)),"")</f>
        <v/>
      </c>
      <c r="D63" s="27">
        <f>IFERROR(INDEX(月度预算!$E$4:$E$15,MONTH($A63)),"")</f>
        <v/>
      </c>
      <c r="E63" s="21">
        <f>IFERROR(INDEX($U$4:$U$15,MONTH($A63)),"")</f>
        <v/>
      </c>
      <c r="F63" s="29">
        <f>IFERROR(INDEX($V$4:$V$15,MONTH($A63)),"")</f>
        <v/>
      </c>
      <c r="G63" s="27">
        <f>IFERROR($D63*$C63*$E63/$F63,"")</f>
        <v/>
      </c>
      <c r="H63" s="21">
        <f>年度假设!$B$7</f>
        <v/>
      </c>
      <c r="I63" s="29">
        <f>$H63*$G63</f>
        <v/>
      </c>
      <c r="J63" s="25">
        <f>IFERROR(INDEX(月度预算!$F$4:$F$15,MONTH($A63)),"")</f>
        <v/>
      </c>
      <c r="K63" s="25">
        <f>$J63</f>
        <v/>
      </c>
      <c r="L63" s="25">
        <f>$I63*$K63</f>
        <v/>
      </c>
      <c r="M63" s="26">
        <f>年度假设!$B$32</f>
        <v/>
      </c>
      <c r="N63" s="25">
        <f>$L63*$M63</f>
        <v/>
      </c>
    </row>
    <row r="64">
      <c r="A64" s="20">
        <f>$A63+1</f>
        <v/>
      </c>
      <c r="B64" s="9">
        <f>IF($A64="","",CHOOSE(WEEKDAY(A64,2),"周一","周二","周三","周四","周五","周六","周日"))</f>
        <v/>
      </c>
      <c r="C64" s="29">
        <f>IFERROR(INDEX($Q$4:$Q$10,WEEKDAY($A64,2)),"")</f>
        <v/>
      </c>
      <c r="D64" s="27">
        <f>IFERROR(INDEX(月度预算!$E$4:$E$15,MONTH($A64)),"")</f>
        <v/>
      </c>
      <c r="E64" s="21">
        <f>IFERROR(INDEX($U$4:$U$15,MONTH($A64)),"")</f>
        <v/>
      </c>
      <c r="F64" s="29">
        <f>IFERROR(INDEX($V$4:$V$15,MONTH($A64)),"")</f>
        <v/>
      </c>
      <c r="G64" s="27">
        <f>IFERROR($D64*$C64*$E64/$F64,"")</f>
        <v/>
      </c>
      <c r="H64" s="21">
        <f>年度假设!$B$7</f>
        <v/>
      </c>
      <c r="I64" s="29">
        <f>$H64*$G64</f>
        <v/>
      </c>
      <c r="J64" s="25">
        <f>IFERROR(INDEX(月度预算!$F$4:$F$15,MONTH($A64)),"")</f>
        <v/>
      </c>
      <c r="K64" s="25">
        <f>$J64</f>
        <v/>
      </c>
      <c r="L64" s="25">
        <f>$I64*$K64</f>
        <v/>
      </c>
      <c r="M64" s="26">
        <f>年度假设!$B$32</f>
        <v/>
      </c>
      <c r="N64" s="25">
        <f>$L64*$M64</f>
        <v/>
      </c>
    </row>
    <row r="65">
      <c r="A65" s="20">
        <f>$A64+1</f>
        <v/>
      </c>
      <c r="B65" s="9">
        <f>IF($A65="","",CHOOSE(WEEKDAY(A65,2),"周一","周二","周三","周四","周五","周六","周日"))</f>
        <v/>
      </c>
      <c r="C65" s="29">
        <f>IFERROR(INDEX($Q$4:$Q$10,WEEKDAY($A65,2)),"")</f>
        <v/>
      </c>
      <c r="D65" s="27">
        <f>IFERROR(INDEX(月度预算!$E$4:$E$15,MONTH($A65)),"")</f>
        <v/>
      </c>
      <c r="E65" s="21">
        <f>IFERROR(INDEX($U$4:$U$15,MONTH($A65)),"")</f>
        <v/>
      </c>
      <c r="F65" s="29">
        <f>IFERROR(INDEX($V$4:$V$15,MONTH($A65)),"")</f>
        <v/>
      </c>
      <c r="G65" s="27">
        <f>IFERROR($D65*$C65*$E65/$F65,"")</f>
        <v/>
      </c>
      <c r="H65" s="21">
        <f>年度假设!$B$7</f>
        <v/>
      </c>
      <c r="I65" s="29">
        <f>$H65*$G65</f>
        <v/>
      </c>
      <c r="J65" s="25">
        <f>IFERROR(INDEX(月度预算!$F$4:$F$15,MONTH($A65)),"")</f>
        <v/>
      </c>
      <c r="K65" s="25">
        <f>$J65</f>
        <v/>
      </c>
      <c r="L65" s="25">
        <f>$I65*$K65</f>
        <v/>
      </c>
      <c r="M65" s="26">
        <f>年度假设!$B$32</f>
        <v/>
      </c>
      <c r="N65" s="25">
        <f>$L65*$M65</f>
        <v/>
      </c>
    </row>
    <row r="66">
      <c r="A66" s="20">
        <f>$A65+1</f>
        <v/>
      </c>
      <c r="B66" s="9">
        <f>IF($A66="","",CHOOSE(WEEKDAY(A66,2),"周一","周二","周三","周四","周五","周六","周日"))</f>
        <v/>
      </c>
      <c r="C66" s="29">
        <f>IFERROR(INDEX($Q$4:$Q$10,WEEKDAY($A66,2)),"")</f>
        <v/>
      </c>
      <c r="D66" s="27">
        <f>IFERROR(INDEX(月度预算!$E$4:$E$15,MONTH($A66)),"")</f>
        <v/>
      </c>
      <c r="E66" s="21">
        <f>IFERROR(INDEX($U$4:$U$15,MONTH($A66)),"")</f>
        <v/>
      </c>
      <c r="F66" s="29">
        <f>IFERROR(INDEX($V$4:$V$15,MONTH($A66)),"")</f>
        <v/>
      </c>
      <c r="G66" s="27">
        <f>IFERROR($D66*$C66*$E66/$F66,"")</f>
        <v/>
      </c>
      <c r="H66" s="21">
        <f>年度假设!$B$7</f>
        <v/>
      </c>
      <c r="I66" s="29">
        <f>$H66*$G66</f>
        <v/>
      </c>
      <c r="J66" s="25">
        <f>IFERROR(INDEX(月度预算!$F$4:$F$15,MONTH($A66)),"")</f>
        <v/>
      </c>
      <c r="K66" s="25">
        <f>$J66</f>
        <v/>
      </c>
      <c r="L66" s="25">
        <f>$I66*$K66</f>
        <v/>
      </c>
      <c r="M66" s="26">
        <f>年度假设!$B$32</f>
        <v/>
      </c>
      <c r="N66" s="25">
        <f>$L66*$M66</f>
        <v/>
      </c>
    </row>
    <row r="67">
      <c r="A67" s="20">
        <f>$A66+1</f>
        <v/>
      </c>
      <c r="B67" s="9">
        <f>IF($A67="","",CHOOSE(WEEKDAY(A67,2),"周一","周二","周三","周四","周五","周六","周日"))</f>
        <v/>
      </c>
      <c r="C67" s="29">
        <f>IFERROR(INDEX($Q$4:$Q$10,WEEKDAY($A67,2)),"")</f>
        <v/>
      </c>
      <c r="D67" s="27">
        <f>IFERROR(INDEX(月度预算!$E$4:$E$15,MONTH($A67)),"")</f>
        <v/>
      </c>
      <c r="E67" s="21">
        <f>IFERROR(INDEX($U$4:$U$15,MONTH($A67)),"")</f>
        <v/>
      </c>
      <c r="F67" s="29">
        <f>IFERROR(INDEX($V$4:$V$15,MONTH($A67)),"")</f>
        <v/>
      </c>
      <c r="G67" s="27">
        <f>IFERROR($D67*$C67*$E67/$F67,"")</f>
        <v/>
      </c>
      <c r="H67" s="21">
        <f>年度假设!$B$7</f>
        <v/>
      </c>
      <c r="I67" s="29">
        <f>$H67*$G67</f>
        <v/>
      </c>
      <c r="J67" s="25">
        <f>IFERROR(INDEX(月度预算!$F$4:$F$15,MONTH($A67)),"")</f>
        <v/>
      </c>
      <c r="K67" s="25">
        <f>$J67</f>
        <v/>
      </c>
      <c r="L67" s="25">
        <f>$I67*$K67</f>
        <v/>
      </c>
      <c r="M67" s="26">
        <f>年度假设!$B$32</f>
        <v/>
      </c>
      <c r="N67" s="25">
        <f>$L67*$M67</f>
        <v/>
      </c>
    </row>
    <row r="68">
      <c r="A68" s="20">
        <f>$A67+1</f>
        <v/>
      </c>
      <c r="B68" s="9">
        <f>IF($A68="","",CHOOSE(WEEKDAY(A68,2),"周一","周二","周三","周四","周五","周六","周日"))</f>
        <v/>
      </c>
      <c r="C68" s="29">
        <f>IFERROR(INDEX($Q$4:$Q$10,WEEKDAY($A68,2)),"")</f>
        <v/>
      </c>
      <c r="D68" s="27">
        <f>IFERROR(INDEX(月度预算!$E$4:$E$15,MONTH($A68)),"")</f>
        <v/>
      </c>
      <c r="E68" s="21">
        <f>IFERROR(INDEX($U$4:$U$15,MONTH($A68)),"")</f>
        <v/>
      </c>
      <c r="F68" s="29">
        <f>IFERROR(INDEX($V$4:$V$15,MONTH($A68)),"")</f>
        <v/>
      </c>
      <c r="G68" s="27">
        <f>IFERROR($D68*$C68*$E68/$F68,"")</f>
        <v/>
      </c>
      <c r="H68" s="21">
        <f>年度假设!$B$7</f>
        <v/>
      </c>
      <c r="I68" s="29">
        <f>$H68*$G68</f>
        <v/>
      </c>
      <c r="J68" s="25">
        <f>IFERROR(INDEX(月度预算!$F$4:$F$15,MONTH($A68)),"")</f>
        <v/>
      </c>
      <c r="K68" s="25">
        <f>$J68</f>
        <v/>
      </c>
      <c r="L68" s="25">
        <f>$I68*$K68</f>
        <v/>
      </c>
      <c r="M68" s="26">
        <f>年度假设!$B$32</f>
        <v/>
      </c>
      <c r="N68" s="25">
        <f>$L68*$M68</f>
        <v/>
      </c>
    </row>
    <row r="69">
      <c r="A69" s="20">
        <f>$A68+1</f>
        <v/>
      </c>
      <c r="B69" s="9">
        <f>IF($A69="","",CHOOSE(WEEKDAY(A69,2),"周一","周二","周三","周四","周五","周六","周日"))</f>
        <v/>
      </c>
      <c r="C69" s="29">
        <f>IFERROR(INDEX($Q$4:$Q$10,WEEKDAY($A69,2)),"")</f>
        <v/>
      </c>
      <c r="D69" s="27">
        <f>IFERROR(INDEX(月度预算!$E$4:$E$15,MONTH($A69)),"")</f>
        <v/>
      </c>
      <c r="E69" s="21">
        <f>IFERROR(INDEX($U$4:$U$15,MONTH($A69)),"")</f>
        <v/>
      </c>
      <c r="F69" s="29">
        <f>IFERROR(INDEX($V$4:$V$15,MONTH($A69)),"")</f>
        <v/>
      </c>
      <c r="G69" s="27">
        <f>IFERROR($D69*$C69*$E69/$F69,"")</f>
        <v/>
      </c>
      <c r="H69" s="21">
        <f>年度假设!$B$7</f>
        <v/>
      </c>
      <c r="I69" s="29">
        <f>$H69*$G69</f>
        <v/>
      </c>
      <c r="J69" s="25">
        <f>IFERROR(INDEX(月度预算!$F$4:$F$15,MONTH($A69)),"")</f>
        <v/>
      </c>
      <c r="K69" s="25">
        <f>$J69</f>
        <v/>
      </c>
      <c r="L69" s="25">
        <f>$I69*$K69</f>
        <v/>
      </c>
      <c r="M69" s="26">
        <f>年度假设!$B$32</f>
        <v/>
      </c>
      <c r="N69" s="25">
        <f>$L69*$M69</f>
        <v/>
      </c>
    </row>
    <row r="70">
      <c r="A70" s="20">
        <f>$A69+1</f>
        <v/>
      </c>
      <c r="B70" s="9">
        <f>IF($A70="","",CHOOSE(WEEKDAY(A70,2),"周一","周二","周三","周四","周五","周六","周日"))</f>
        <v/>
      </c>
      <c r="C70" s="29">
        <f>IFERROR(INDEX($Q$4:$Q$10,WEEKDAY($A70,2)),"")</f>
        <v/>
      </c>
      <c r="D70" s="27">
        <f>IFERROR(INDEX(月度预算!$E$4:$E$15,MONTH($A70)),"")</f>
        <v/>
      </c>
      <c r="E70" s="21">
        <f>IFERROR(INDEX($U$4:$U$15,MONTH($A70)),"")</f>
        <v/>
      </c>
      <c r="F70" s="29">
        <f>IFERROR(INDEX($V$4:$V$15,MONTH($A70)),"")</f>
        <v/>
      </c>
      <c r="G70" s="27">
        <f>IFERROR($D70*$C70*$E70/$F70,"")</f>
        <v/>
      </c>
      <c r="H70" s="21">
        <f>年度假设!$B$7</f>
        <v/>
      </c>
      <c r="I70" s="29">
        <f>$H70*$G70</f>
        <v/>
      </c>
      <c r="J70" s="25">
        <f>IFERROR(INDEX(月度预算!$F$4:$F$15,MONTH($A70)),"")</f>
        <v/>
      </c>
      <c r="K70" s="25">
        <f>$J70</f>
        <v/>
      </c>
      <c r="L70" s="25">
        <f>$I70*$K70</f>
        <v/>
      </c>
      <c r="M70" s="26">
        <f>年度假设!$B$32</f>
        <v/>
      </c>
      <c r="N70" s="25">
        <f>$L70*$M70</f>
        <v/>
      </c>
    </row>
    <row r="71">
      <c r="A71" s="20">
        <f>$A70+1</f>
        <v/>
      </c>
      <c r="B71" s="9">
        <f>IF($A71="","",CHOOSE(WEEKDAY(A71,2),"周一","周二","周三","周四","周五","周六","周日"))</f>
        <v/>
      </c>
      <c r="C71" s="29">
        <f>IFERROR(INDEX($Q$4:$Q$10,WEEKDAY($A71,2)),"")</f>
        <v/>
      </c>
      <c r="D71" s="27">
        <f>IFERROR(INDEX(月度预算!$E$4:$E$15,MONTH($A71)),"")</f>
        <v/>
      </c>
      <c r="E71" s="21">
        <f>IFERROR(INDEX($U$4:$U$15,MONTH($A71)),"")</f>
        <v/>
      </c>
      <c r="F71" s="29">
        <f>IFERROR(INDEX($V$4:$V$15,MONTH($A71)),"")</f>
        <v/>
      </c>
      <c r="G71" s="27">
        <f>IFERROR($D71*$C71*$E71/$F71,"")</f>
        <v/>
      </c>
      <c r="H71" s="21">
        <f>年度假设!$B$7</f>
        <v/>
      </c>
      <c r="I71" s="29">
        <f>$H71*$G71</f>
        <v/>
      </c>
      <c r="J71" s="25">
        <f>IFERROR(INDEX(月度预算!$F$4:$F$15,MONTH($A71)),"")</f>
        <v/>
      </c>
      <c r="K71" s="25">
        <f>$J71</f>
        <v/>
      </c>
      <c r="L71" s="25">
        <f>$I71*$K71</f>
        <v/>
      </c>
      <c r="M71" s="26">
        <f>年度假设!$B$32</f>
        <v/>
      </c>
      <c r="N71" s="25">
        <f>$L71*$M71</f>
        <v/>
      </c>
    </row>
    <row r="72">
      <c r="A72" s="20">
        <f>$A71+1</f>
        <v/>
      </c>
      <c r="B72" s="9">
        <f>IF($A72="","",CHOOSE(WEEKDAY(A72,2),"周一","周二","周三","周四","周五","周六","周日"))</f>
        <v/>
      </c>
      <c r="C72" s="29">
        <f>IFERROR(INDEX($Q$4:$Q$10,WEEKDAY($A72,2)),"")</f>
        <v/>
      </c>
      <c r="D72" s="27">
        <f>IFERROR(INDEX(月度预算!$E$4:$E$15,MONTH($A72)),"")</f>
        <v/>
      </c>
      <c r="E72" s="21">
        <f>IFERROR(INDEX($U$4:$U$15,MONTH($A72)),"")</f>
        <v/>
      </c>
      <c r="F72" s="29">
        <f>IFERROR(INDEX($V$4:$V$15,MONTH($A72)),"")</f>
        <v/>
      </c>
      <c r="G72" s="27">
        <f>IFERROR($D72*$C72*$E72/$F72,"")</f>
        <v/>
      </c>
      <c r="H72" s="21">
        <f>年度假设!$B$7</f>
        <v/>
      </c>
      <c r="I72" s="29">
        <f>$H72*$G72</f>
        <v/>
      </c>
      <c r="J72" s="25">
        <f>IFERROR(INDEX(月度预算!$F$4:$F$15,MONTH($A72)),"")</f>
        <v/>
      </c>
      <c r="K72" s="25">
        <f>$J72</f>
        <v/>
      </c>
      <c r="L72" s="25">
        <f>$I72*$K72</f>
        <v/>
      </c>
      <c r="M72" s="26">
        <f>年度假设!$B$32</f>
        <v/>
      </c>
      <c r="N72" s="25">
        <f>$L72*$M72</f>
        <v/>
      </c>
    </row>
    <row r="73">
      <c r="A73" s="20">
        <f>$A72+1</f>
        <v/>
      </c>
      <c r="B73" s="9">
        <f>IF($A73="","",CHOOSE(WEEKDAY(A73,2),"周一","周二","周三","周四","周五","周六","周日"))</f>
        <v/>
      </c>
      <c r="C73" s="29">
        <f>IFERROR(INDEX($Q$4:$Q$10,WEEKDAY($A73,2)),"")</f>
        <v/>
      </c>
      <c r="D73" s="27">
        <f>IFERROR(INDEX(月度预算!$E$4:$E$15,MONTH($A73)),"")</f>
        <v/>
      </c>
      <c r="E73" s="21">
        <f>IFERROR(INDEX($U$4:$U$15,MONTH($A73)),"")</f>
        <v/>
      </c>
      <c r="F73" s="29">
        <f>IFERROR(INDEX($V$4:$V$15,MONTH($A73)),"")</f>
        <v/>
      </c>
      <c r="G73" s="27">
        <f>IFERROR($D73*$C73*$E73/$F73,"")</f>
        <v/>
      </c>
      <c r="H73" s="21">
        <f>年度假设!$B$7</f>
        <v/>
      </c>
      <c r="I73" s="29">
        <f>$H73*$G73</f>
        <v/>
      </c>
      <c r="J73" s="25">
        <f>IFERROR(INDEX(月度预算!$F$4:$F$15,MONTH($A73)),"")</f>
        <v/>
      </c>
      <c r="K73" s="25">
        <f>$J73</f>
        <v/>
      </c>
      <c r="L73" s="25">
        <f>$I73*$K73</f>
        <v/>
      </c>
      <c r="M73" s="26">
        <f>年度假设!$B$32</f>
        <v/>
      </c>
      <c r="N73" s="25">
        <f>$L73*$M73</f>
        <v/>
      </c>
    </row>
    <row r="74">
      <c r="A74" s="20">
        <f>$A73+1</f>
        <v/>
      </c>
      <c r="B74" s="9">
        <f>IF($A74="","",CHOOSE(WEEKDAY(A74,2),"周一","周二","周三","周四","周五","周六","周日"))</f>
        <v/>
      </c>
      <c r="C74" s="29">
        <f>IFERROR(INDEX($Q$4:$Q$10,WEEKDAY($A74,2)),"")</f>
        <v/>
      </c>
      <c r="D74" s="27">
        <f>IFERROR(INDEX(月度预算!$E$4:$E$15,MONTH($A74)),"")</f>
        <v/>
      </c>
      <c r="E74" s="21">
        <f>IFERROR(INDEX($U$4:$U$15,MONTH($A74)),"")</f>
        <v/>
      </c>
      <c r="F74" s="29">
        <f>IFERROR(INDEX($V$4:$V$15,MONTH($A74)),"")</f>
        <v/>
      </c>
      <c r="G74" s="27">
        <f>IFERROR($D74*$C74*$E74/$F74,"")</f>
        <v/>
      </c>
      <c r="H74" s="21">
        <f>年度假设!$B$7</f>
        <v/>
      </c>
      <c r="I74" s="29">
        <f>$H74*$G74</f>
        <v/>
      </c>
      <c r="J74" s="25">
        <f>IFERROR(INDEX(月度预算!$F$4:$F$15,MONTH($A74)),"")</f>
        <v/>
      </c>
      <c r="K74" s="25">
        <f>$J74</f>
        <v/>
      </c>
      <c r="L74" s="25">
        <f>$I74*$K74</f>
        <v/>
      </c>
      <c r="M74" s="26">
        <f>年度假设!$B$32</f>
        <v/>
      </c>
      <c r="N74" s="25">
        <f>$L74*$M74</f>
        <v/>
      </c>
    </row>
    <row r="75">
      <c r="A75" s="20">
        <f>$A74+1</f>
        <v/>
      </c>
      <c r="B75" s="9">
        <f>IF($A75="","",CHOOSE(WEEKDAY(A75,2),"周一","周二","周三","周四","周五","周六","周日"))</f>
        <v/>
      </c>
      <c r="C75" s="29">
        <f>IFERROR(INDEX($Q$4:$Q$10,WEEKDAY($A75,2)),"")</f>
        <v/>
      </c>
      <c r="D75" s="27">
        <f>IFERROR(INDEX(月度预算!$E$4:$E$15,MONTH($A75)),"")</f>
        <v/>
      </c>
      <c r="E75" s="21">
        <f>IFERROR(INDEX($U$4:$U$15,MONTH($A75)),"")</f>
        <v/>
      </c>
      <c r="F75" s="29">
        <f>IFERROR(INDEX($V$4:$V$15,MONTH($A75)),"")</f>
        <v/>
      </c>
      <c r="G75" s="27">
        <f>IFERROR($D75*$C75*$E75/$F75,"")</f>
        <v/>
      </c>
      <c r="H75" s="21">
        <f>年度假设!$B$7</f>
        <v/>
      </c>
      <c r="I75" s="29">
        <f>$H75*$G75</f>
        <v/>
      </c>
      <c r="J75" s="25">
        <f>IFERROR(INDEX(月度预算!$F$4:$F$15,MONTH($A75)),"")</f>
        <v/>
      </c>
      <c r="K75" s="25">
        <f>$J75</f>
        <v/>
      </c>
      <c r="L75" s="25">
        <f>$I75*$K75</f>
        <v/>
      </c>
      <c r="M75" s="26">
        <f>年度假设!$B$32</f>
        <v/>
      </c>
      <c r="N75" s="25">
        <f>$L75*$M75</f>
        <v/>
      </c>
    </row>
    <row r="76">
      <c r="A76" s="20">
        <f>$A75+1</f>
        <v/>
      </c>
      <c r="B76" s="9">
        <f>IF($A76="","",CHOOSE(WEEKDAY(A76,2),"周一","周二","周三","周四","周五","周六","周日"))</f>
        <v/>
      </c>
      <c r="C76" s="29">
        <f>IFERROR(INDEX($Q$4:$Q$10,WEEKDAY($A76,2)),"")</f>
        <v/>
      </c>
      <c r="D76" s="27">
        <f>IFERROR(INDEX(月度预算!$E$4:$E$15,MONTH($A76)),"")</f>
        <v/>
      </c>
      <c r="E76" s="21">
        <f>IFERROR(INDEX($U$4:$U$15,MONTH($A76)),"")</f>
        <v/>
      </c>
      <c r="F76" s="29">
        <f>IFERROR(INDEX($V$4:$V$15,MONTH($A76)),"")</f>
        <v/>
      </c>
      <c r="G76" s="27">
        <f>IFERROR($D76*$C76*$E76/$F76,"")</f>
        <v/>
      </c>
      <c r="H76" s="21">
        <f>年度假设!$B$7</f>
        <v/>
      </c>
      <c r="I76" s="29">
        <f>$H76*$G76</f>
        <v/>
      </c>
      <c r="J76" s="25">
        <f>IFERROR(INDEX(月度预算!$F$4:$F$15,MONTH($A76)),"")</f>
        <v/>
      </c>
      <c r="K76" s="25">
        <f>$J76</f>
        <v/>
      </c>
      <c r="L76" s="25">
        <f>$I76*$K76</f>
        <v/>
      </c>
      <c r="M76" s="26">
        <f>年度假设!$B$32</f>
        <v/>
      </c>
      <c r="N76" s="25">
        <f>$L76*$M76</f>
        <v/>
      </c>
    </row>
    <row r="77">
      <c r="A77" s="20">
        <f>$A76+1</f>
        <v/>
      </c>
      <c r="B77" s="9">
        <f>IF($A77="","",CHOOSE(WEEKDAY(A77,2),"周一","周二","周三","周四","周五","周六","周日"))</f>
        <v/>
      </c>
      <c r="C77" s="29">
        <f>IFERROR(INDEX($Q$4:$Q$10,WEEKDAY($A77,2)),"")</f>
        <v/>
      </c>
      <c r="D77" s="27">
        <f>IFERROR(INDEX(月度预算!$E$4:$E$15,MONTH($A77)),"")</f>
        <v/>
      </c>
      <c r="E77" s="21">
        <f>IFERROR(INDEX($U$4:$U$15,MONTH($A77)),"")</f>
        <v/>
      </c>
      <c r="F77" s="29">
        <f>IFERROR(INDEX($V$4:$V$15,MONTH($A77)),"")</f>
        <v/>
      </c>
      <c r="G77" s="27">
        <f>IFERROR($D77*$C77*$E77/$F77,"")</f>
        <v/>
      </c>
      <c r="H77" s="21">
        <f>年度假设!$B$7</f>
        <v/>
      </c>
      <c r="I77" s="29">
        <f>$H77*$G77</f>
        <v/>
      </c>
      <c r="J77" s="25">
        <f>IFERROR(INDEX(月度预算!$F$4:$F$15,MONTH($A77)),"")</f>
        <v/>
      </c>
      <c r="K77" s="25">
        <f>$J77</f>
        <v/>
      </c>
      <c r="L77" s="25">
        <f>$I77*$K77</f>
        <v/>
      </c>
      <c r="M77" s="26">
        <f>年度假设!$B$32</f>
        <v/>
      </c>
      <c r="N77" s="25">
        <f>$L77*$M77</f>
        <v/>
      </c>
    </row>
    <row r="78">
      <c r="A78" s="20">
        <f>$A77+1</f>
        <v/>
      </c>
      <c r="B78" s="9">
        <f>IF($A78="","",CHOOSE(WEEKDAY(A78,2),"周一","周二","周三","周四","周五","周六","周日"))</f>
        <v/>
      </c>
      <c r="C78" s="29">
        <f>IFERROR(INDEX($Q$4:$Q$10,WEEKDAY($A78,2)),"")</f>
        <v/>
      </c>
      <c r="D78" s="27">
        <f>IFERROR(INDEX(月度预算!$E$4:$E$15,MONTH($A78)),"")</f>
        <v/>
      </c>
      <c r="E78" s="21">
        <f>IFERROR(INDEX($U$4:$U$15,MONTH($A78)),"")</f>
        <v/>
      </c>
      <c r="F78" s="29">
        <f>IFERROR(INDEX($V$4:$V$15,MONTH($A78)),"")</f>
        <v/>
      </c>
      <c r="G78" s="27">
        <f>IFERROR($D78*$C78*$E78/$F78,"")</f>
        <v/>
      </c>
      <c r="H78" s="21">
        <f>年度假设!$B$7</f>
        <v/>
      </c>
      <c r="I78" s="29">
        <f>$H78*$G78</f>
        <v/>
      </c>
      <c r="J78" s="25">
        <f>IFERROR(INDEX(月度预算!$F$4:$F$15,MONTH($A78)),"")</f>
        <v/>
      </c>
      <c r="K78" s="25">
        <f>$J78</f>
        <v/>
      </c>
      <c r="L78" s="25">
        <f>$I78*$K78</f>
        <v/>
      </c>
      <c r="M78" s="26">
        <f>年度假设!$B$32</f>
        <v/>
      </c>
      <c r="N78" s="25">
        <f>$L78*$M78</f>
        <v/>
      </c>
    </row>
    <row r="79">
      <c r="A79" s="20">
        <f>$A78+1</f>
        <v/>
      </c>
      <c r="B79" s="9">
        <f>IF($A79="","",CHOOSE(WEEKDAY(A79,2),"周一","周二","周三","周四","周五","周六","周日"))</f>
        <v/>
      </c>
      <c r="C79" s="29">
        <f>IFERROR(INDEX($Q$4:$Q$10,WEEKDAY($A79,2)),"")</f>
        <v/>
      </c>
      <c r="D79" s="27">
        <f>IFERROR(INDEX(月度预算!$E$4:$E$15,MONTH($A79)),"")</f>
        <v/>
      </c>
      <c r="E79" s="21">
        <f>IFERROR(INDEX($U$4:$U$15,MONTH($A79)),"")</f>
        <v/>
      </c>
      <c r="F79" s="29">
        <f>IFERROR(INDEX($V$4:$V$15,MONTH($A79)),"")</f>
        <v/>
      </c>
      <c r="G79" s="27">
        <f>IFERROR($D79*$C79*$E79/$F79,"")</f>
        <v/>
      </c>
      <c r="H79" s="21">
        <f>年度假设!$B$7</f>
        <v/>
      </c>
      <c r="I79" s="29">
        <f>$H79*$G79</f>
        <v/>
      </c>
      <c r="J79" s="25">
        <f>IFERROR(INDEX(月度预算!$F$4:$F$15,MONTH($A79)),"")</f>
        <v/>
      </c>
      <c r="K79" s="25">
        <f>$J79</f>
        <v/>
      </c>
      <c r="L79" s="25">
        <f>$I79*$K79</f>
        <v/>
      </c>
      <c r="M79" s="26">
        <f>年度假设!$B$32</f>
        <v/>
      </c>
      <c r="N79" s="25">
        <f>$L79*$M79</f>
        <v/>
      </c>
    </row>
    <row r="80">
      <c r="A80" s="20">
        <f>$A79+1</f>
        <v/>
      </c>
      <c r="B80" s="9">
        <f>IF($A80="","",CHOOSE(WEEKDAY(A80,2),"周一","周二","周三","周四","周五","周六","周日"))</f>
        <v/>
      </c>
      <c r="C80" s="29">
        <f>IFERROR(INDEX($Q$4:$Q$10,WEEKDAY($A80,2)),"")</f>
        <v/>
      </c>
      <c r="D80" s="27">
        <f>IFERROR(INDEX(月度预算!$E$4:$E$15,MONTH($A80)),"")</f>
        <v/>
      </c>
      <c r="E80" s="21">
        <f>IFERROR(INDEX($U$4:$U$15,MONTH($A80)),"")</f>
        <v/>
      </c>
      <c r="F80" s="29">
        <f>IFERROR(INDEX($V$4:$V$15,MONTH($A80)),"")</f>
        <v/>
      </c>
      <c r="G80" s="27">
        <f>IFERROR($D80*$C80*$E80/$F80,"")</f>
        <v/>
      </c>
      <c r="H80" s="21">
        <f>年度假设!$B$7</f>
        <v/>
      </c>
      <c r="I80" s="29">
        <f>$H80*$G80</f>
        <v/>
      </c>
      <c r="J80" s="25">
        <f>IFERROR(INDEX(月度预算!$F$4:$F$15,MONTH($A80)),"")</f>
        <v/>
      </c>
      <c r="K80" s="25">
        <f>$J80</f>
        <v/>
      </c>
      <c r="L80" s="25">
        <f>$I80*$K80</f>
        <v/>
      </c>
      <c r="M80" s="26">
        <f>年度假设!$B$32</f>
        <v/>
      </c>
      <c r="N80" s="25">
        <f>$L80*$M80</f>
        <v/>
      </c>
    </row>
    <row r="81">
      <c r="A81" s="20">
        <f>$A80+1</f>
        <v/>
      </c>
      <c r="B81" s="9">
        <f>IF($A81="","",CHOOSE(WEEKDAY(A81,2),"周一","周二","周三","周四","周五","周六","周日"))</f>
        <v/>
      </c>
      <c r="C81" s="29">
        <f>IFERROR(INDEX($Q$4:$Q$10,WEEKDAY($A81,2)),"")</f>
        <v/>
      </c>
      <c r="D81" s="27">
        <f>IFERROR(INDEX(月度预算!$E$4:$E$15,MONTH($A81)),"")</f>
        <v/>
      </c>
      <c r="E81" s="21">
        <f>IFERROR(INDEX($U$4:$U$15,MONTH($A81)),"")</f>
        <v/>
      </c>
      <c r="F81" s="29">
        <f>IFERROR(INDEX($V$4:$V$15,MONTH($A81)),"")</f>
        <v/>
      </c>
      <c r="G81" s="27">
        <f>IFERROR($D81*$C81*$E81/$F81,"")</f>
        <v/>
      </c>
      <c r="H81" s="21">
        <f>年度假设!$B$7</f>
        <v/>
      </c>
      <c r="I81" s="29">
        <f>$H81*$G81</f>
        <v/>
      </c>
      <c r="J81" s="25">
        <f>IFERROR(INDEX(月度预算!$F$4:$F$15,MONTH($A81)),"")</f>
        <v/>
      </c>
      <c r="K81" s="25">
        <f>$J81</f>
        <v/>
      </c>
      <c r="L81" s="25">
        <f>$I81*$K81</f>
        <v/>
      </c>
      <c r="M81" s="26">
        <f>年度假设!$B$32</f>
        <v/>
      </c>
      <c r="N81" s="25">
        <f>$L81*$M81</f>
        <v/>
      </c>
    </row>
    <row r="82">
      <c r="A82" s="20">
        <f>$A81+1</f>
        <v/>
      </c>
      <c r="B82" s="9">
        <f>IF($A82="","",CHOOSE(WEEKDAY(A82,2),"周一","周二","周三","周四","周五","周六","周日"))</f>
        <v/>
      </c>
      <c r="C82" s="29">
        <f>IFERROR(INDEX($Q$4:$Q$10,WEEKDAY($A82,2)),"")</f>
        <v/>
      </c>
      <c r="D82" s="27">
        <f>IFERROR(INDEX(月度预算!$E$4:$E$15,MONTH($A82)),"")</f>
        <v/>
      </c>
      <c r="E82" s="21">
        <f>IFERROR(INDEX($U$4:$U$15,MONTH($A82)),"")</f>
        <v/>
      </c>
      <c r="F82" s="29">
        <f>IFERROR(INDEX($V$4:$V$15,MONTH($A82)),"")</f>
        <v/>
      </c>
      <c r="G82" s="27">
        <f>IFERROR($D82*$C82*$E82/$F82,"")</f>
        <v/>
      </c>
      <c r="H82" s="21">
        <f>年度假设!$B$7</f>
        <v/>
      </c>
      <c r="I82" s="29">
        <f>$H82*$G82</f>
        <v/>
      </c>
      <c r="J82" s="25">
        <f>IFERROR(INDEX(月度预算!$F$4:$F$15,MONTH($A82)),"")</f>
        <v/>
      </c>
      <c r="K82" s="25">
        <f>$J82</f>
        <v/>
      </c>
      <c r="L82" s="25">
        <f>$I82*$K82</f>
        <v/>
      </c>
      <c r="M82" s="26">
        <f>年度假设!$B$32</f>
        <v/>
      </c>
      <c r="N82" s="25">
        <f>$L82*$M82</f>
        <v/>
      </c>
    </row>
    <row r="83">
      <c r="A83" s="20">
        <f>$A82+1</f>
        <v/>
      </c>
      <c r="B83" s="9">
        <f>IF($A83="","",CHOOSE(WEEKDAY(A83,2),"周一","周二","周三","周四","周五","周六","周日"))</f>
        <v/>
      </c>
      <c r="C83" s="29">
        <f>IFERROR(INDEX($Q$4:$Q$10,WEEKDAY($A83,2)),"")</f>
        <v/>
      </c>
      <c r="D83" s="27">
        <f>IFERROR(INDEX(月度预算!$E$4:$E$15,MONTH($A83)),"")</f>
        <v/>
      </c>
      <c r="E83" s="21">
        <f>IFERROR(INDEX($U$4:$U$15,MONTH($A83)),"")</f>
        <v/>
      </c>
      <c r="F83" s="29">
        <f>IFERROR(INDEX($V$4:$V$15,MONTH($A83)),"")</f>
        <v/>
      </c>
      <c r="G83" s="27">
        <f>IFERROR($D83*$C83*$E83/$F83,"")</f>
        <v/>
      </c>
      <c r="H83" s="21">
        <f>年度假设!$B$7</f>
        <v/>
      </c>
      <c r="I83" s="29">
        <f>$H83*$G83</f>
        <v/>
      </c>
      <c r="J83" s="25">
        <f>IFERROR(INDEX(月度预算!$F$4:$F$15,MONTH($A83)),"")</f>
        <v/>
      </c>
      <c r="K83" s="25">
        <f>$J83</f>
        <v/>
      </c>
      <c r="L83" s="25">
        <f>$I83*$K83</f>
        <v/>
      </c>
      <c r="M83" s="26">
        <f>年度假设!$B$32</f>
        <v/>
      </c>
      <c r="N83" s="25">
        <f>$L83*$M83</f>
        <v/>
      </c>
    </row>
    <row r="84">
      <c r="A84" s="20">
        <f>$A83+1</f>
        <v/>
      </c>
      <c r="B84" s="9">
        <f>IF($A84="","",CHOOSE(WEEKDAY(A84,2),"周一","周二","周三","周四","周五","周六","周日"))</f>
        <v/>
      </c>
      <c r="C84" s="29">
        <f>IFERROR(INDEX($Q$4:$Q$10,WEEKDAY($A84,2)),"")</f>
        <v/>
      </c>
      <c r="D84" s="27">
        <f>IFERROR(INDEX(月度预算!$E$4:$E$15,MONTH($A84)),"")</f>
        <v/>
      </c>
      <c r="E84" s="21">
        <f>IFERROR(INDEX($U$4:$U$15,MONTH($A84)),"")</f>
        <v/>
      </c>
      <c r="F84" s="29">
        <f>IFERROR(INDEX($V$4:$V$15,MONTH($A84)),"")</f>
        <v/>
      </c>
      <c r="G84" s="27">
        <f>IFERROR($D84*$C84*$E84/$F84,"")</f>
        <v/>
      </c>
      <c r="H84" s="21">
        <f>年度假设!$B$7</f>
        <v/>
      </c>
      <c r="I84" s="29">
        <f>$H84*$G84</f>
        <v/>
      </c>
      <c r="J84" s="25">
        <f>IFERROR(INDEX(月度预算!$F$4:$F$15,MONTH($A84)),"")</f>
        <v/>
      </c>
      <c r="K84" s="25">
        <f>$J84</f>
        <v/>
      </c>
      <c r="L84" s="25">
        <f>$I84*$K84</f>
        <v/>
      </c>
      <c r="M84" s="26">
        <f>年度假设!$B$32</f>
        <v/>
      </c>
      <c r="N84" s="25">
        <f>$L84*$M84</f>
        <v/>
      </c>
    </row>
    <row r="85">
      <c r="A85" s="20">
        <f>$A84+1</f>
        <v/>
      </c>
      <c r="B85" s="9">
        <f>IF($A85="","",CHOOSE(WEEKDAY(A85,2),"周一","周二","周三","周四","周五","周六","周日"))</f>
        <v/>
      </c>
      <c r="C85" s="29">
        <f>IFERROR(INDEX($Q$4:$Q$10,WEEKDAY($A85,2)),"")</f>
        <v/>
      </c>
      <c r="D85" s="27">
        <f>IFERROR(INDEX(月度预算!$E$4:$E$15,MONTH($A85)),"")</f>
        <v/>
      </c>
      <c r="E85" s="21">
        <f>IFERROR(INDEX($U$4:$U$15,MONTH($A85)),"")</f>
        <v/>
      </c>
      <c r="F85" s="29">
        <f>IFERROR(INDEX($V$4:$V$15,MONTH($A85)),"")</f>
        <v/>
      </c>
      <c r="G85" s="27">
        <f>IFERROR($D85*$C85*$E85/$F85,"")</f>
        <v/>
      </c>
      <c r="H85" s="21">
        <f>年度假设!$B$7</f>
        <v/>
      </c>
      <c r="I85" s="29">
        <f>$H85*$G85</f>
        <v/>
      </c>
      <c r="J85" s="25">
        <f>IFERROR(INDEX(月度预算!$F$4:$F$15,MONTH($A85)),"")</f>
        <v/>
      </c>
      <c r="K85" s="25">
        <f>$J85</f>
        <v/>
      </c>
      <c r="L85" s="25">
        <f>$I85*$K85</f>
        <v/>
      </c>
      <c r="M85" s="26">
        <f>年度假设!$B$32</f>
        <v/>
      </c>
      <c r="N85" s="25">
        <f>$L85*$M85</f>
        <v/>
      </c>
    </row>
    <row r="86">
      <c r="A86" s="20">
        <f>$A85+1</f>
        <v/>
      </c>
      <c r="B86" s="9">
        <f>IF($A86="","",CHOOSE(WEEKDAY(A86,2),"周一","周二","周三","周四","周五","周六","周日"))</f>
        <v/>
      </c>
      <c r="C86" s="29">
        <f>IFERROR(INDEX($Q$4:$Q$10,WEEKDAY($A86,2)),"")</f>
        <v/>
      </c>
      <c r="D86" s="27">
        <f>IFERROR(INDEX(月度预算!$E$4:$E$15,MONTH($A86)),"")</f>
        <v/>
      </c>
      <c r="E86" s="21">
        <f>IFERROR(INDEX($U$4:$U$15,MONTH($A86)),"")</f>
        <v/>
      </c>
      <c r="F86" s="29">
        <f>IFERROR(INDEX($V$4:$V$15,MONTH($A86)),"")</f>
        <v/>
      </c>
      <c r="G86" s="27">
        <f>IFERROR($D86*$C86*$E86/$F86,"")</f>
        <v/>
      </c>
      <c r="H86" s="21">
        <f>年度假设!$B$7</f>
        <v/>
      </c>
      <c r="I86" s="29">
        <f>$H86*$G86</f>
        <v/>
      </c>
      <c r="J86" s="25">
        <f>IFERROR(INDEX(月度预算!$F$4:$F$15,MONTH($A86)),"")</f>
        <v/>
      </c>
      <c r="K86" s="25">
        <f>$J86</f>
        <v/>
      </c>
      <c r="L86" s="25">
        <f>$I86*$K86</f>
        <v/>
      </c>
      <c r="M86" s="26">
        <f>年度假设!$B$32</f>
        <v/>
      </c>
      <c r="N86" s="25">
        <f>$L86*$M86</f>
        <v/>
      </c>
    </row>
    <row r="87">
      <c r="A87" s="20">
        <f>$A86+1</f>
        <v/>
      </c>
      <c r="B87" s="9">
        <f>IF($A87="","",CHOOSE(WEEKDAY(A87,2),"周一","周二","周三","周四","周五","周六","周日"))</f>
        <v/>
      </c>
      <c r="C87" s="29">
        <f>IFERROR(INDEX($Q$4:$Q$10,WEEKDAY($A87,2)),"")</f>
        <v/>
      </c>
      <c r="D87" s="27">
        <f>IFERROR(INDEX(月度预算!$E$4:$E$15,MONTH($A87)),"")</f>
        <v/>
      </c>
      <c r="E87" s="21">
        <f>IFERROR(INDEX($U$4:$U$15,MONTH($A87)),"")</f>
        <v/>
      </c>
      <c r="F87" s="29">
        <f>IFERROR(INDEX($V$4:$V$15,MONTH($A87)),"")</f>
        <v/>
      </c>
      <c r="G87" s="27">
        <f>IFERROR($D87*$C87*$E87/$F87,"")</f>
        <v/>
      </c>
      <c r="H87" s="21">
        <f>年度假设!$B$7</f>
        <v/>
      </c>
      <c r="I87" s="29">
        <f>$H87*$G87</f>
        <v/>
      </c>
      <c r="J87" s="25">
        <f>IFERROR(INDEX(月度预算!$F$4:$F$15,MONTH($A87)),"")</f>
        <v/>
      </c>
      <c r="K87" s="25">
        <f>$J87</f>
        <v/>
      </c>
      <c r="L87" s="25">
        <f>$I87*$K87</f>
        <v/>
      </c>
      <c r="M87" s="26">
        <f>年度假设!$B$32</f>
        <v/>
      </c>
      <c r="N87" s="25">
        <f>$L87*$M87</f>
        <v/>
      </c>
    </row>
    <row r="88">
      <c r="A88" s="20">
        <f>$A87+1</f>
        <v/>
      </c>
      <c r="B88" s="9">
        <f>IF($A88="","",CHOOSE(WEEKDAY(A88,2),"周一","周二","周三","周四","周五","周六","周日"))</f>
        <v/>
      </c>
      <c r="C88" s="29">
        <f>IFERROR(INDEX($Q$4:$Q$10,WEEKDAY($A88,2)),"")</f>
        <v/>
      </c>
      <c r="D88" s="27">
        <f>IFERROR(INDEX(月度预算!$E$4:$E$15,MONTH($A88)),"")</f>
        <v/>
      </c>
      <c r="E88" s="21">
        <f>IFERROR(INDEX($U$4:$U$15,MONTH($A88)),"")</f>
        <v/>
      </c>
      <c r="F88" s="29">
        <f>IFERROR(INDEX($V$4:$V$15,MONTH($A88)),"")</f>
        <v/>
      </c>
      <c r="G88" s="27">
        <f>IFERROR($D88*$C88*$E88/$F88,"")</f>
        <v/>
      </c>
      <c r="H88" s="21">
        <f>年度假设!$B$7</f>
        <v/>
      </c>
      <c r="I88" s="29">
        <f>$H88*$G88</f>
        <v/>
      </c>
      <c r="J88" s="25">
        <f>IFERROR(INDEX(月度预算!$F$4:$F$15,MONTH($A88)),"")</f>
        <v/>
      </c>
      <c r="K88" s="25">
        <f>$J88</f>
        <v/>
      </c>
      <c r="L88" s="25">
        <f>$I88*$K88</f>
        <v/>
      </c>
      <c r="M88" s="26">
        <f>年度假设!$B$32</f>
        <v/>
      </c>
      <c r="N88" s="25">
        <f>$L88*$M88</f>
        <v/>
      </c>
    </row>
    <row r="89">
      <c r="A89" s="20">
        <f>$A88+1</f>
        <v/>
      </c>
      <c r="B89" s="9">
        <f>IF($A89="","",CHOOSE(WEEKDAY(A89,2),"周一","周二","周三","周四","周五","周六","周日"))</f>
        <v/>
      </c>
      <c r="C89" s="29">
        <f>IFERROR(INDEX($Q$4:$Q$10,WEEKDAY($A89,2)),"")</f>
        <v/>
      </c>
      <c r="D89" s="27">
        <f>IFERROR(INDEX(月度预算!$E$4:$E$15,MONTH($A89)),"")</f>
        <v/>
      </c>
      <c r="E89" s="21">
        <f>IFERROR(INDEX($U$4:$U$15,MONTH($A89)),"")</f>
        <v/>
      </c>
      <c r="F89" s="29">
        <f>IFERROR(INDEX($V$4:$V$15,MONTH($A89)),"")</f>
        <v/>
      </c>
      <c r="G89" s="27">
        <f>IFERROR($D89*$C89*$E89/$F89,"")</f>
        <v/>
      </c>
      <c r="H89" s="21">
        <f>年度假设!$B$7</f>
        <v/>
      </c>
      <c r="I89" s="29">
        <f>$H89*$G89</f>
        <v/>
      </c>
      <c r="J89" s="25">
        <f>IFERROR(INDEX(月度预算!$F$4:$F$15,MONTH($A89)),"")</f>
        <v/>
      </c>
      <c r="K89" s="25">
        <f>$J89</f>
        <v/>
      </c>
      <c r="L89" s="25">
        <f>$I89*$K89</f>
        <v/>
      </c>
      <c r="M89" s="26">
        <f>年度假设!$B$32</f>
        <v/>
      </c>
      <c r="N89" s="25">
        <f>$L89*$M89</f>
        <v/>
      </c>
    </row>
    <row r="90">
      <c r="A90" s="20">
        <f>$A89+1</f>
        <v/>
      </c>
      <c r="B90" s="9">
        <f>IF($A90="","",CHOOSE(WEEKDAY(A90,2),"周一","周二","周三","周四","周五","周六","周日"))</f>
        <v/>
      </c>
      <c r="C90" s="29">
        <f>IFERROR(INDEX($Q$4:$Q$10,WEEKDAY($A90,2)),"")</f>
        <v/>
      </c>
      <c r="D90" s="27">
        <f>IFERROR(INDEX(月度预算!$E$4:$E$15,MONTH($A90)),"")</f>
        <v/>
      </c>
      <c r="E90" s="21">
        <f>IFERROR(INDEX($U$4:$U$15,MONTH($A90)),"")</f>
        <v/>
      </c>
      <c r="F90" s="29">
        <f>IFERROR(INDEX($V$4:$V$15,MONTH($A90)),"")</f>
        <v/>
      </c>
      <c r="G90" s="27">
        <f>IFERROR($D90*$C90*$E90/$F90,"")</f>
        <v/>
      </c>
      <c r="H90" s="21">
        <f>年度假设!$B$7</f>
        <v/>
      </c>
      <c r="I90" s="29">
        <f>$H90*$G90</f>
        <v/>
      </c>
      <c r="J90" s="25">
        <f>IFERROR(INDEX(月度预算!$F$4:$F$15,MONTH($A90)),"")</f>
        <v/>
      </c>
      <c r="K90" s="25">
        <f>$J90</f>
        <v/>
      </c>
      <c r="L90" s="25">
        <f>$I90*$K90</f>
        <v/>
      </c>
      <c r="M90" s="26">
        <f>年度假设!$B$32</f>
        <v/>
      </c>
      <c r="N90" s="25">
        <f>$L90*$M90</f>
        <v/>
      </c>
    </row>
    <row r="91">
      <c r="A91" s="20">
        <f>$A90+1</f>
        <v/>
      </c>
      <c r="B91" s="9">
        <f>IF($A91="","",CHOOSE(WEEKDAY(A91,2),"周一","周二","周三","周四","周五","周六","周日"))</f>
        <v/>
      </c>
      <c r="C91" s="29">
        <f>IFERROR(INDEX($Q$4:$Q$10,WEEKDAY($A91,2)),"")</f>
        <v/>
      </c>
      <c r="D91" s="27">
        <f>IFERROR(INDEX(月度预算!$E$4:$E$15,MONTH($A91)),"")</f>
        <v/>
      </c>
      <c r="E91" s="21">
        <f>IFERROR(INDEX($U$4:$U$15,MONTH($A91)),"")</f>
        <v/>
      </c>
      <c r="F91" s="29">
        <f>IFERROR(INDEX($V$4:$V$15,MONTH($A91)),"")</f>
        <v/>
      </c>
      <c r="G91" s="27">
        <f>IFERROR($D91*$C91*$E91/$F91,"")</f>
        <v/>
      </c>
      <c r="H91" s="21">
        <f>年度假设!$B$7</f>
        <v/>
      </c>
      <c r="I91" s="29">
        <f>$H91*$G91</f>
        <v/>
      </c>
      <c r="J91" s="25">
        <f>IFERROR(INDEX(月度预算!$F$4:$F$15,MONTH($A91)),"")</f>
        <v/>
      </c>
      <c r="K91" s="25">
        <f>$J91</f>
        <v/>
      </c>
      <c r="L91" s="25">
        <f>$I91*$K91</f>
        <v/>
      </c>
      <c r="M91" s="26">
        <f>年度假设!$B$32</f>
        <v/>
      </c>
      <c r="N91" s="25">
        <f>$L91*$M91</f>
        <v/>
      </c>
    </row>
    <row r="92">
      <c r="A92" s="20">
        <f>$A91+1</f>
        <v/>
      </c>
      <c r="B92" s="9">
        <f>IF($A92="","",CHOOSE(WEEKDAY(A92,2),"周一","周二","周三","周四","周五","周六","周日"))</f>
        <v/>
      </c>
      <c r="C92" s="29">
        <f>IFERROR(INDEX($Q$4:$Q$10,WEEKDAY($A92,2)),"")</f>
        <v/>
      </c>
      <c r="D92" s="27">
        <f>IFERROR(INDEX(月度预算!$E$4:$E$15,MONTH($A92)),"")</f>
        <v/>
      </c>
      <c r="E92" s="21">
        <f>IFERROR(INDEX($U$4:$U$15,MONTH($A92)),"")</f>
        <v/>
      </c>
      <c r="F92" s="29">
        <f>IFERROR(INDEX($V$4:$V$15,MONTH($A92)),"")</f>
        <v/>
      </c>
      <c r="G92" s="27">
        <f>IFERROR($D92*$C92*$E92/$F92,"")</f>
        <v/>
      </c>
      <c r="H92" s="21">
        <f>年度假设!$B$7</f>
        <v/>
      </c>
      <c r="I92" s="29">
        <f>$H92*$G92</f>
        <v/>
      </c>
      <c r="J92" s="25">
        <f>IFERROR(INDEX(月度预算!$F$4:$F$15,MONTH($A92)),"")</f>
        <v/>
      </c>
      <c r="K92" s="25">
        <f>$J92</f>
        <v/>
      </c>
      <c r="L92" s="25">
        <f>$I92*$K92</f>
        <v/>
      </c>
      <c r="M92" s="26">
        <f>年度假设!$B$32</f>
        <v/>
      </c>
      <c r="N92" s="25">
        <f>$L92*$M92</f>
        <v/>
      </c>
    </row>
    <row r="93">
      <c r="A93" s="20">
        <f>$A92+1</f>
        <v/>
      </c>
      <c r="B93" s="9">
        <f>IF($A93="","",CHOOSE(WEEKDAY(A93,2),"周一","周二","周三","周四","周五","周六","周日"))</f>
        <v/>
      </c>
      <c r="C93" s="29">
        <f>IFERROR(INDEX($Q$4:$Q$10,WEEKDAY($A93,2)),"")</f>
        <v/>
      </c>
      <c r="D93" s="27">
        <f>IFERROR(INDEX(月度预算!$E$4:$E$15,MONTH($A93)),"")</f>
        <v/>
      </c>
      <c r="E93" s="21">
        <f>IFERROR(INDEX($U$4:$U$15,MONTH($A93)),"")</f>
        <v/>
      </c>
      <c r="F93" s="29">
        <f>IFERROR(INDEX($V$4:$V$15,MONTH($A93)),"")</f>
        <v/>
      </c>
      <c r="G93" s="27">
        <f>IFERROR($D93*$C93*$E93/$F93,"")</f>
        <v/>
      </c>
      <c r="H93" s="21">
        <f>年度假设!$B$7</f>
        <v/>
      </c>
      <c r="I93" s="29">
        <f>$H93*$G93</f>
        <v/>
      </c>
      <c r="J93" s="25">
        <f>IFERROR(INDEX(月度预算!$F$4:$F$15,MONTH($A93)),"")</f>
        <v/>
      </c>
      <c r="K93" s="25">
        <f>$J93</f>
        <v/>
      </c>
      <c r="L93" s="25">
        <f>$I93*$K93</f>
        <v/>
      </c>
      <c r="M93" s="26">
        <f>年度假设!$B$32</f>
        <v/>
      </c>
      <c r="N93" s="25">
        <f>$L93*$M93</f>
        <v/>
      </c>
    </row>
    <row r="94">
      <c r="A94" s="20">
        <f>$A93+1</f>
        <v/>
      </c>
      <c r="B94" s="9">
        <f>IF($A94="","",CHOOSE(WEEKDAY(A94,2),"周一","周二","周三","周四","周五","周六","周日"))</f>
        <v/>
      </c>
      <c r="C94" s="29">
        <f>IFERROR(INDEX($Q$4:$Q$10,WEEKDAY($A94,2)),"")</f>
        <v/>
      </c>
      <c r="D94" s="27">
        <f>IFERROR(INDEX(月度预算!$E$4:$E$15,MONTH($A94)),"")</f>
        <v/>
      </c>
      <c r="E94" s="21">
        <f>IFERROR(INDEX($U$4:$U$15,MONTH($A94)),"")</f>
        <v/>
      </c>
      <c r="F94" s="29">
        <f>IFERROR(INDEX($V$4:$V$15,MONTH($A94)),"")</f>
        <v/>
      </c>
      <c r="G94" s="27">
        <f>IFERROR($D94*$C94*$E94/$F94,"")</f>
        <v/>
      </c>
      <c r="H94" s="21">
        <f>年度假设!$B$7</f>
        <v/>
      </c>
      <c r="I94" s="29">
        <f>$H94*$G94</f>
        <v/>
      </c>
      <c r="J94" s="25">
        <f>IFERROR(INDEX(月度预算!$F$4:$F$15,MONTH($A94)),"")</f>
        <v/>
      </c>
      <c r="K94" s="25">
        <f>$J94</f>
        <v/>
      </c>
      <c r="L94" s="25">
        <f>$I94*$K94</f>
        <v/>
      </c>
      <c r="M94" s="26">
        <f>年度假设!$B$32</f>
        <v/>
      </c>
      <c r="N94" s="25">
        <f>$L94*$M94</f>
        <v/>
      </c>
    </row>
    <row r="95">
      <c r="A95" s="20">
        <f>$A94+1</f>
        <v/>
      </c>
      <c r="B95" s="9">
        <f>IF($A95="","",CHOOSE(WEEKDAY(A95,2),"周一","周二","周三","周四","周五","周六","周日"))</f>
        <v/>
      </c>
      <c r="C95" s="29">
        <f>IFERROR(INDEX($Q$4:$Q$10,WEEKDAY($A95,2)),"")</f>
        <v/>
      </c>
      <c r="D95" s="27">
        <f>IFERROR(INDEX(月度预算!$E$4:$E$15,MONTH($A95)),"")</f>
        <v/>
      </c>
      <c r="E95" s="21">
        <f>IFERROR(INDEX($U$4:$U$15,MONTH($A95)),"")</f>
        <v/>
      </c>
      <c r="F95" s="29">
        <f>IFERROR(INDEX($V$4:$V$15,MONTH($A95)),"")</f>
        <v/>
      </c>
      <c r="G95" s="27">
        <f>IFERROR($D95*$C95*$E95/$F95,"")</f>
        <v/>
      </c>
      <c r="H95" s="21">
        <f>年度假设!$B$7</f>
        <v/>
      </c>
      <c r="I95" s="29">
        <f>$H95*$G95</f>
        <v/>
      </c>
      <c r="J95" s="25">
        <f>IFERROR(INDEX(月度预算!$F$4:$F$15,MONTH($A95)),"")</f>
        <v/>
      </c>
      <c r="K95" s="25">
        <f>$J95</f>
        <v/>
      </c>
      <c r="L95" s="25">
        <f>$I95*$K95</f>
        <v/>
      </c>
      <c r="M95" s="26">
        <f>年度假设!$B$32</f>
        <v/>
      </c>
      <c r="N95" s="25">
        <f>$L95*$M95</f>
        <v/>
      </c>
    </row>
    <row r="96">
      <c r="A96" s="20">
        <f>$A95+1</f>
        <v/>
      </c>
      <c r="B96" s="9">
        <f>IF($A96="","",CHOOSE(WEEKDAY(A96,2),"周一","周二","周三","周四","周五","周六","周日"))</f>
        <v/>
      </c>
      <c r="C96" s="29">
        <f>IFERROR(INDEX($Q$4:$Q$10,WEEKDAY($A96,2)),"")</f>
        <v/>
      </c>
      <c r="D96" s="27">
        <f>IFERROR(INDEX(月度预算!$E$4:$E$15,MONTH($A96)),"")</f>
        <v/>
      </c>
      <c r="E96" s="21">
        <f>IFERROR(INDEX($U$4:$U$15,MONTH($A96)),"")</f>
        <v/>
      </c>
      <c r="F96" s="29">
        <f>IFERROR(INDEX($V$4:$V$15,MONTH($A96)),"")</f>
        <v/>
      </c>
      <c r="G96" s="27">
        <f>IFERROR($D96*$C96*$E96/$F96,"")</f>
        <v/>
      </c>
      <c r="H96" s="21">
        <f>年度假设!$B$7</f>
        <v/>
      </c>
      <c r="I96" s="29">
        <f>$H96*$G96</f>
        <v/>
      </c>
      <c r="J96" s="25">
        <f>IFERROR(INDEX(月度预算!$F$4:$F$15,MONTH($A96)),"")</f>
        <v/>
      </c>
      <c r="K96" s="25">
        <f>$J96</f>
        <v/>
      </c>
      <c r="L96" s="25">
        <f>$I96*$K96</f>
        <v/>
      </c>
      <c r="M96" s="26">
        <f>年度假设!$B$32</f>
        <v/>
      </c>
      <c r="N96" s="25">
        <f>$L96*$M96</f>
        <v/>
      </c>
    </row>
    <row r="97">
      <c r="A97" s="20">
        <f>$A96+1</f>
        <v/>
      </c>
      <c r="B97" s="9">
        <f>IF($A97="","",CHOOSE(WEEKDAY(A97,2),"周一","周二","周三","周四","周五","周六","周日"))</f>
        <v/>
      </c>
      <c r="C97" s="29">
        <f>IFERROR(INDEX($Q$4:$Q$10,WEEKDAY($A97,2)),"")</f>
        <v/>
      </c>
      <c r="D97" s="27">
        <f>IFERROR(INDEX(月度预算!$E$4:$E$15,MONTH($A97)),"")</f>
        <v/>
      </c>
      <c r="E97" s="21">
        <f>IFERROR(INDEX($U$4:$U$15,MONTH($A97)),"")</f>
        <v/>
      </c>
      <c r="F97" s="29">
        <f>IFERROR(INDEX($V$4:$V$15,MONTH($A97)),"")</f>
        <v/>
      </c>
      <c r="G97" s="27">
        <f>IFERROR($D97*$C97*$E97/$F97,"")</f>
        <v/>
      </c>
      <c r="H97" s="21">
        <f>年度假设!$B$7</f>
        <v/>
      </c>
      <c r="I97" s="29">
        <f>$H97*$G97</f>
        <v/>
      </c>
      <c r="J97" s="25">
        <f>IFERROR(INDEX(月度预算!$F$4:$F$15,MONTH($A97)),"")</f>
        <v/>
      </c>
      <c r="K97" s="25">
        <f>$J97</f>
        <v/>
      </c>
      <c r="L97" s="25">
        <f>$I97*$K97</f>
        <v/>
      </c>
      <c r="M97" s="26">
        <f>年度假设!$B$32</f>
        <v/>
      </c>
      <c r="N97" s="25">
        <f>$L97*$M97</f>
        <v/>
      </c>
    </row>
    <row r="98">
      <c r="A98" s="20">
        <f>$A97+1</f>
        <v/>
      </c>
      <c r="B98" s="9">
        <f>IF($A98="","",CHOOSE(WEEKDAY(A98,2),"周一","周二","周三","周四","周五","周六","周日"))</f>
        <v/>
      </c>
      <c r="C98" s="29">
        <f>IFERROR(INDEX($Q$4:$Q$10,WEEKDAY($A98,2)),"")</f>
        <v/>
      </c>
      <c r="D98" s="27">
        <f>IFERROR(INDEX(月度预算!$E$4:$E$15,MONTH($A98)),"")</f>
        <v/>
      </c>
      <c r="E98" s="21">
        <f>IFERROR(INDEX($U$4:$U$15,MONTH($A98)),"")</f>
        <v/>
      </c>
      <c r="F98" s="29">
        <f>IFERROR(INDEX($V$4:$V$15,MONTH($A98)),"")</f>
        <v/>
      </c>
      <c r="G98" s="27">
        <f>IFERROR($D98*$C98*$E98/$F98,"")</f>
        <v/>
      </c>
      <c r="H98" s="21">
        <f>年度假设!$B$7</f>
        <v/>
      </c>
      <c r="I98" s="29">
        <f>$H98*$G98</f>
        <v/>
      </c>
      <c r="J98" s="25">
        <f>IFERROR(INDEX(月度预算!$F$4:$F$15,MONTH($A98)),"")</f>
        <v/>
      </c>
      <c r="K98" s="25">
        <f>$J98</f>
        <v/>
      </c>
      <c r="L98" s="25">
        <f>$I98*$K98</f>
        <v/>
      </c>
      <c r="M98" s="26">
        <f>年度假设!$B$32</f>
        <v/>
      </c>
      <c r="N98" s="25">
        <f>$L98*$M98</f>
        <v/>
      </c>
    </row>
    <row r="99">
      <c r="A99" s="20">
        <f>$A98+1</f>
        <v/>
      </c>
      <c r="B99" s="9">
        <f>IF($A99="","",CHOOSE(WEEKDAY(A99,2),"周一","周二","周三","周四","周五","周六","周日"))</f>
        <v/>
      </c>
      <c r="C99" s="29">
        <f>IFERROR(INDEX($Q$4:$Q$10,WEEKDAY($A99,2)),"")</f>
        <v/>
      </c>
      <c r="D99" s="27">
        <f>IFERROR(INDEX(月度预算!$E$4:$E$15,MONTH($A99)),"")</f>
        <v/>
      </c>
      <c r="E99" s="21">
        <f>IFERROR(INDEX($U$4:$U$15,MONTH($A99)),"")</f>
        <v/>
      </c>
      <c r="F99" s="29">
        <f>IFERROR(INDEX($V$4:$V$15,MONTH($A99)),"")</f>
        <v/>
      </c>
      <c r="G99" s="27">
        <f>IFERROR($D99*$C99*$E99/$F99,"")</f>
        <v/>
      </c>
      <c r="H99" s="21">
        <f>年度假设!$B$7</f>
        <v/>
      </c>
      <c r="I99" s="29">
        <f>$H99*$G99</f>
        <v/>
      </c>
      <c r="J99" s="25">
        <f>IFERROR(INDEX(月度预算!$F$4:$F$15,MONTH($A99)),"")</f>
        <v/>
      </c>
      <c r="K99" s="25">
        <f>$J99</f>
        <v/>
      </c>
      <c r="L99" s="25">
        <f>$I99*$K99</f>
        <v/>
      </c>
      <c r="M99" s="26">
        <f>年度假设!$B$32</f>
        <v/>
      </c>
      <c r="N99" s="25">
        <f>$L99*$M99</f>
        <v/>
      </c>
    </row>
    <row r="100">
      <c r="A100" s="20">
        <f>$A99+1</f>
        <v/>
      </c>
      <c r="B100" s="9">
        <f>IF($A100="","",CHOOSE(WEEKDAY(A100,2),"周一","周二","周三","周四","周五","周六","周日"))</f>
        <v/>
      </c>
      <c r="C100" s="29">
        <f>IFERROR(INDEX($Q$4:$Q$10,WEEKDAY($A100,2)),"")</f>
        <v/>
      </c>
      <c r="D100" s="27">
        <f>IFERROR(INDEX(月度预算!$E$4:$E$15,MONTH($A100)),"")</f>
        <v/>
      </c>
      <c r="E100" s="21">
        <f>IFERROR(INDEX($U$4:$U$15,MONTH($A100)),"")</f>
        <v/>
      </c>
      <c r="F100" s="29">
        <f>IFERROR(INDEX($V$4:$V$15,MONTH($A100)),"")</f>
        <v/>
      </c>
      <c r="G100" s="27">
        <f>IFERROR($D100*$C100*$E100/$F100,"")</f>
        <v/>
      </c>
      <c r="H100" s="21">
        <f>年度假设!$B$7</f>
        <v/>
      </c>
      <c r="I100" s="29">
        <f>$H100*$G100</f>
        <v/>
      </c>
      <c r="J100" s="25">
        <f>IFERROR(INDEX(月度预算!$F$4:$F$15,MONTH($A100)),"")</f>
        <v/>
      </c>
      <c r="K100" s="25">
        <f>$J100</f>
        <v/>
      </c>
      <c r="L100" s="25">
        <f>$I100*$K100</f>
        <v/>
      </c>
      <c r="M100" s="26">
        <f>年度假设!$B$32</f>
        <v/>
      </c>
      <c r="N100" s="25">
        <f>$L100*$M100</f>
        <v/>
      </c>
    </row>
    <row r="101">
      <c r="A101" s="20">
        <f>$A100+1</f>
        <v/>
      </c>
      <c r="B101" s="9">
        <f>IF($A101="","",CHOOSE(WEEKDAY(A101,2),"周一","周二","周三","周四","周五","周六","周日"))</f>
        <v/>
      </c>
      <c r="C101" s="29">
        <f>IFERROR(INDEX($Q$4:$Q$10,WEEKDAY($A101,2)),"")</f>
        <v/>
      </c>
      <c r="D101" s="27">
        <f>IFERROR(INDEX(月度预算!$E$4:$E$15,MONTH($A101)),"")</f>
        <v/>
      </c>
      <c r="E101" s="21">
        <f>IFERROR(INDEX($U$4:$U$15,MONTH($A101)),"")</f>
        <v/>
      </c>
      <c r="F101" s="29">
        <f>IFERROR(INDEX($V$4:$V$15,MONTH($A101)),"")</f>
        <v/>
      </c>
      <c r="G101" s="27">
        <f>IFERROR($D101*$C101*$E101/$F101,"")</f>
        <v/>
      </c>
      <c r="H101" s="21">
        <f>年度假设!$B$7</f>
        <v/>
      </c>
      <c r="I101" s="29">
        <f>$H101*$G101</f>
        <v/>
      </c>
      <c r="J101" s="25">
        <f>IFERROR(INDEX(月度预算!$F$4:$F$15,MONTH($A101)),"")</f>
        <v/>
      </c>
      <c r="K101" s="25">
        <f>$J101</f>
        <v/>
      </c>
      <c r="L101" s="25">
        <f>$I101*$K101</f>
        <v/>
      </c>
      <c r="M101" s="26">
        <f>年度假设!$B$32</f>
        <v/>
      </c>
      <c r="N101" s="25">
        <f>$L101*$M101</f>
        <v/>
      </c>
    </row>
    <row r="102">
      <c r="A102" s="20">
        <f>$A101+1</f>
        <v/>
      </c>
      <c r="B102" s="9">
        <f>IF($A102="","",CHOOSE(WEEKDAY(A102,2),"周一","周二","周三","周四","周五","周六","周日"))</f>
        <v/>
      </c>
      <c r="C102" s="29">
        <f>IFERROR(INDEX($Q$4:$Q$10,WEEKDAY($A102,2)),"")</f>
        <v/>
      </c>
      <c r="D102" s="27">
        <f>IFERROR(INDEX(月度预算!$E$4:$E$15,MONTH($A102)),"")</f>
        <v/>
      </c>
      <c r="E102" s="21">
        <f>IFERROR(INDEX($U$4:$U$15,MONTH($A102)),"")</f>
        <v/>
      </c>
      <c r="F102" s="29">
        <f>IFERROR(INDEX($V$4:$V$15,MONTH($A102)),"")</f>
        <v/>
      </c>
      <c r="G102" s="27">
        <f>IFERROR($D102*$C102*$E102/$F102,"")</f>
        <v/>
      </c>
      <c r="H102" s="21">
        <f>年度假设!$B$7</f>
        <v/>
      </c>
      <c r="I102" s="29">
        <f>$H102*$G102</f>
        <v/>
      </c>
      <c r="J102" s="25">
        <f>IFERROR(INDEX(月度预算!$F$4:$F$15,MONTH($A102)),"")</f>
        <v/>
      </c>
      <c r="K102" s="25">
        <f>$J102</f>
        <v/>
      </c>
      <c r="L102" s="25">
        <f>$I102*$K102</f>
        <v/>
      </c>
      <c r="M102" s="26">
        <f>年度假设!$B$32</f>
        <v/>
      </c>
      <c r="N102" s="25">
        <f>$L102*$M102</f>
        <v/>
      </c>
    </row>
    <row r="103">
      <c r="A103" s="20">
        <f>$A102+1</f>
        <v/>
      </c>
      <c r="B103" s="9">
        <f>IF($A103="","",CHOOSE(WEEKDAY(A103,2),"周一","周二","周三","周四","周五","周六","周日"))</f>
        <v/>
      </c>
      <c r="C103" s="29">
        <f>IFERROR(INDEX($Q$4:$Q$10,WEEKDAY($A103,2)),"")</f>
        <v/>
      </c>
      <c r="D103" s="27">
        <f>IFERROR(INDEX(月度预算!$E$4:$E$15,MONTH($A103)),"")</f>
        <v/>
      </c>
      <c r="E103" s="21">
        <f>IFERROR(INDEX($U$4:$U$15,MONTH($A103)),"")</f>
        <v/>
      </c>
      <c r="F103" s="29">
        <f>IFERROR(INDEX($V$4:$V$15,MONTH($A103)),"")</f>
        <v/>
      </c>
      <c r="G103" s="27">
        <f>IFERROR($D103*$C103*$E103/$F103,"")</f>
        <v/>
      </c>
      <c r="H103" s="21">
        <f>年度假设!$B$7</f>
        <v/>
      </c>
      <c r="I103" s="29">
        <f>$H103*$G103</f>
        <v/>
      </c>
      <c r="J103" s="25">
        <f>IFERROR(INDEX(月度预算!$F$4:$F$15,MONTH($A103)),"")</f>
        <v/>
      </c>
      <c r="K103" s="25">
        <f>$J103</f>
        <v/>
      </c>
      <c r="L103" s="25">
        <f>$I103*$K103</f>
        <v/>
      </c>
      <c r="M103" s="26">
        <f>年度假设!$B$32</f>
        <v/>
      </c>
      <c r="N103" s="25">
        <f>$L103*$M103</f>
        <v/>
      </c>
    </row>
    <row r="104">
      <c r="A104" s="20">
        <f>$A103+1</f>
        <v/>
      </c>
      <c r="B104" s="9">
        <f>IF($A104="","",CHOOSE(WEEKDAY(A104,2),"周一","周二","周三","周四","周五","周六","周日"))</f>
        <v/>
      </c>
      <c r="C104" s="29">
        <f>IFERROR(INDEX($Q$4:$Q$10,WEEKDAY($A104,2)),"")</f>
        <v/>
      </c>
      <c r="D104" s="27">
        <f>IFERROR(INDEX(月度预算!$E$4:$E$15,MONTH($A104)),"")</f>
        <v/>
      </c>
      <c r="E104" s="21">
        <f>IFERROR(INDEX($U$4:$U$15,MONTH($A104)),"")</f>
        <v/>
      </c>
      <c r="F104" s="29">
        <f>IFERROR(INDEX($V$4:$V$15,MONTH($A104)),"")</f>
        <v/>
      </c>
      <c r="G104" s="27">
        <f>IFERROR($D104*$C104*$E104/$F104,"")</f>
        <v/>
      </c>
      <c r="H104" s="21">
        <f>年度假设!$B$7</f>
        <v/>
      </c>
      <c r="I104" s="29">
        <f>$H104*$G104</f>
        <v/>
      </c>
      <c r="J104" s="25">
        <f>IFERROR(INDEX(月度预算!$F$4:$F$15,MONTH($A104)),"")</f>
        <v/>
      </c>
      <c r="K104" s="25">
        <f>$J104</f>
        <v/>
      </c>
      <c r="L104" s="25">
        <f>$I104*$K104</f>
        <v/>
      </c>
      <c r="M104" s="26">
        <f>年度假设!$B$32</f>
        <v/>
      </c>
      <c r="N104" s="25">
        <f>$L104*$M104</f>
        <v/>
      </c>
    </row>
    <row r="105">
      <c r="A105" s="20">
        <f>$A104+1</f>
        <v/>
      </c>
      <c r="B105" s="9">
        <f>IF($A105="","",CHOOSE(WEEKDAY(A105,2),"周一","周二","周三","周四","周五","周六","周日"))</f>
        <v/>
      </c>
      <c r="C105" s="29">
        <f>IFERROR(INDEX($Q$4:$Q$10,WEEKDAY($A105,2)),"")</f>
        <v/>
      </c>
      <c r="D105" s="27">
        <f>IFERROR(INDEX(月度预算!$E$4:$E$15,MONTH($A105)),"")</f>
        <v/>
      </c>
      <c r="E105" s="21">
        <f>IFERROR(INDEX($U$4:$U$15,MONTH($A105)),"")</f>
        <v/>
      </c>
      <c r="F105" s="29">
        <f>IFERROR(INDEX($V$4:$V$15,MONTH($A105)),"")</f>
        <v/>
      </c>
      <c r="G105" s="27">
        <f>IFERROR($D105*$C105*$E105/$F105,"")</f>
        <v/>
      </c>
      <c r="H105" s="21">
        <f>年度假设!$B$7</f>
        <v/>
      </c>
      <c r="I105" s="29">
        <f>$H105*$G105</f>
        <v/>
      </c>
      <c r="J105" s="25">
        <f>IFERROR(INDEX(月度预算!$F$4:$F$15,MONTH($A105)),"")</f>
        <v/>
      </c>
      <c r="K105" s="25">
        <f>$J105</f>
        <v/>
      </c>
      <c r="L105" s="25">
        <f>$I105*$K105</f>
        <v/>
      </c>
      <c r="M105" s="26">
        <f>年度假设!$B$32</f>
        <v/>
      </c>
      <c r="N105" s="25">
        <f>$L105*$M105</f>
        <v/>
      </c>
    </row>
    <row r="106">
      <c r="A106" s="20">
        <f>$A105+1</f>
        <v/>
      </c>
      <c r="B106" s="9">
        <f>IF($A106="","",CHOOSE(WEEKDAY(A106,2),"周一","周二","周三","周四","周五","周六","周日"))</f>
        <v/>
      </c>
      <c r="C106" s="29">
        <f>IFERROR(INDEX($Q$4:$Q$10,WEEKDAY($A106,2)),"")</f>
        <v/>
      </c>
      <c r="D106" s="27">
        <f>IFERROR(INDEX(月度预算!$E$4:$E$15,MONTH($A106)),"")</f>
        <v/>
      </c>
      <c r="E106" s="21">
        <f>IFERROR(INDEX($U$4:$U$15,MONTH($A106)),"")</f>
        <v/>
      </c>
      <c r="F106" s="29">
        <f>IFERROR(INDEX($V$4:$V$15,MONTH($A106)),"")</f>
        <v/>
      </c>
      <c r="G106" s="27">
        <f>IFERROR($D106*$C106*$E106/$F106,"")</f>
        <v/>
      </c>
      <c r="H106" s="21">
        <f>年度假设!$B$7</f>
        <v/>
      </c>
      <c r="I106" s="29">
        <f>$H106*$G106</f>
        <v/>
      </c>
      <c r="J106" s="25">
        <f>IFERROR(INDEX(月度预算!$F$4:$F$15,MONTH($A106)),"")</f>
        <v/>
      </c>
      <c r="K106" s="25">
        <f>$J106</f>
        <v/>
      </c>
      <c r="L106" s="25">
        <f>$I106*$K106</f>
        <v/>
      </c>
      <c r="M106" s="26">
        <f>年度假设!$B$32</f>
        <v/>
      </c>
      <c r="N106" s="25">
        <f>$L106*$M106</f>
        <v/>
      </c>
    </row>
    <row r="107">
      <c r="A107" s="20">
        <f>$A106+1</f>
        <v/>
      </c>
      <c r="B107" s="9">
        <f>IF($A107="","",CHOOSE(WEEKDAY(A107,2),"周一","周二","周三","周四","周五","周六","周日"))</f>
        <v/>
      </c>
      <c r="C107" s="29">
        <f>IFERROR(INDEX($Q$4:$Q$10,WEEKDAY($A107,2)),"")</f>
        <v/>
      </c>
      <c r="D107" s="27">
        <f>IFERROR(INDEX(月度预算!$E$4:$E$15,MONTH($A107)),"")</f>
        <v/>
      </c>
      <c r="E107" s="21">
        <f>IFERROR(INDEX($U$4:$U$15,MONTH($A107)),"")</f>
        <v/>
      </c>
      <c r="F107" s="29">
        <f>IFERROR(INDEX($V$4:$V$15,MONTH($A107)),"")</f>
        <v/>
      </c>
      <c r="G107" s="27">
        <f>IFERROR($D107*$C107*$E107/$F107,"")</f>
        <v/>
      </c>
      <c r="H107" s="21">
        <f>年度假设!$B$7</f>
        <v/>
      </c>
      <c r="I107" s="29">
        <f>$H107*$G107</f>
        <v/>
      </c>
      <c r="J107" s="25">
        <f>IFERROR(INDEX(月度预算!$F$4:$F$15,MONTH($A107)),"")</f>
        <v/>
      </c>
      <c r="K107" s="25">
        <f>$J107</f>
        <v/>
      </c>
      <c r="L107" s="25">
        <f>$I107*$K107</f>
        <v/>
      </c>
      <c r="M107" s="26">
        <f>年度假设!$B$32</f>
        <v/>
      </c>
      <c r="N107" s="25">
        <f>$L107*$M107</f>
        <v/>
      </c>
    </row>
    <row r="108">
      <c r="A108" s="20">
        <f>$A107+1</f>
        <v/>
      </c>
      <c r="B108" s="9">
        <f>IF($A108="","",CHOOSE(WEEKDAY(A108,2),"周一","周二","周三","周四","周五","周六","周日"))</f>
        <v/>
      </c>
      <c r="C108" s="29">
        <f>IFERROR(INDEX($Q$4:$Q$10,WEEKDAY($A108,2)),"")</f>
        <v/>
      </c>
      <c r="D108" s="27">
        <f>IFERROR(INDEX(月度预算!$E$4:$E$15,MONTH($A108)),"")</f>
        <v/>
      </c>
      <c r="E108" s="21">
        <f>IFERROR(INDEX($U$4:$U$15,MONTH($A108)),"")</f>
        <v/>
      </c>
      <c r="F108" s="29">
        <f>IFERROR(INDEX($V$4:$V$15,MONTH($A108)),"")</f>
        <v/>
      </c>
      <c r="G108" s="27">
        <f>IFERROR($D108*$C108*$E108/$F108,"")</f>
        <v/>
      </c>
      <c r="H108" s="21">
        <f>年度假设!$B$7</f>
        <v/>
      </c>
      <c r="I108" s="29">
        <f>$H108*$G108</f>
        <v/>
      </c>
      <c r="J108" s="25">
        <f>IFERROR(INDEX(月度预算!$F$4:$F$15,MONTH($A108)),"")</f>
        <v/>
      </c>
      <c r="K108" s="25">
        <f>$J108</f>
        <v/>
      </c>
      <c r="L108" s="25">
        <f>$I108*$K108</f>
        <v/>
      </c>
      <c r="M108" s="26">
        <f>年度假设!$B$32</f>
        <v/>
      </c>
      <c r="N108" s="25">
        <f>$L108*$M108</f>
        <v/>
      </c>
    </row>
    <row r="109">
      <c r="A109" s="20">
        <f>$A108+1</f>
        <v/>
      </c>
      <c r="B109" s="9">
        <f>IF($A109="","",CHOOSE(WEEKDAY(A109,2),"周一","周二","周三","周四","周五","周六","周日"))</f>
        <v/>
      </c>
      <c r="C109" s="29">
        <f>IFERROR(INDEX($Q$4:$Q$10,WEEKDAY($A109,2)),"")</f>
        <v/>
      </c>
      <c r="D109" s="27">
        <f>IFERROR(INDEX(月度预算!$E$4:$E$15,MONTH($A109)),"")</f>
        <v/>
      </c>
      <c r="E109" s="21">
        <f>IFERROR(INDEX($U$4:$U$15,MONTH($A109)),"")</f>
        <v/>
      </c>
      <c r="F109" s="29">
        <f>IFERROR(INDEX($V$4:$V$15,MONTH($A109)),"")</f>
        <v/>
      </c>
      <c r="G109" s="27">
        <f>IFERROR($D109*$C109*$E109/$F109,"")</f>
        <v/>
      </c>
      <c r="H109" s="21">
        <f>年度假设!$B$7</f>
        <v/>
      </c>
      <c r="I109" s="29">
        <f>$H109*$G109</f>
        <v/>
      </c>
      <c r="J109" s="25">
        <f>IFERROR(INDEX(月度预算!$F$4:$F$15,MONTH($A109)),"")</f>
        <v/>
      </c>
      <c r="K109" s="25">
        <f>$J109</f>
        <v/>
      </c>
      <c r="L109" s="25">
        <f>$I109*$K109</f>
        <v/>
      </c>
      <c r="M109" s="26">
        <f>年度假设!$B$32</f>
        <v/>
      </c>
      <c r="N109" s="25">
        <f>$L109*$M109</f>
        <v/>
      </c>
    </row>
    <row r="110">
      <c r="A110" s="20">
        <f>$A109+1</f>
        <v/>
      </c>
      <c r="B110" s="9">
        <f>IF($A110="","",CHOOSE(WEEKDAY(A110,2),"周一","周二","周三","周四","周五","周六","周日"))</f>
        <v/>
      </c>
      <c r="C110" s="29">
        <f>IFERROR(INDEX($Q$4:$Q$10,WEEKDAY($A110,2)),"")</f>
        <v/>
      </c>
      <c r="D110" s="27">
        <f>IFERROR(INDEX(月度预算!$E$4:$E$15,MONTH($A110)),"")</f>
        <v/>
      </c>
      <c r="E110" s="21">
        <f>IFERROR(INDEX($U$4:$U$15,MONTH($A110)),"")</f>
        <v/>
      </c>
      <c r="F110" s="29">
        <f>IFERROR(INDEX($V$4:$V$15,MONTH($A110)),"")</f>
        <v/>
      </c>
      <c r="G110" s="27">
        <f>IFERROR($D110*$C110*$E110/$F110,"")</f>
        <v/>
      </c>
      <c r="H110" s="21">
        <f>年度假设!$B$7</f>
        <v/>
      </c>
      <c r="I110" s="29">
        <f>$H110*$G110</f>
        <v/>
      </c>
      <c r="J110" s="25">
        <f>IFERROR(INDEX(月度预算!$F$4:$F$15,MONTH($A110)),"")</f>
        <v/>
      </c>
      <c r="K110" s="25">
        <f>$J110</f>
        <v/>
      </c>
      <c r="L110" s="25">
        <f>$I110*$K110</f>
        <v/>
      </c>
      <c r="M110" s="26">
        <f>年度假设!$B$32</f>
        <v/>
      </c>
      <c r="N110" s="25">
        <f>$L110*$M110</f>
        <v/>
      </c>
    </row>
    <row r="111">
      <c r="A111" s="20">
        <f>$A110+1</f>
        <v/>
      </c>
      <c r="B111" s="9">
        <f>IF($A111="","",CHOOSE(WEEKDAY(A111,2),"周一","周二","周三","周四","周五","周六","周日"))</f>
        <v/>
      </c>
      <c r="C111" s="29">
        <f>IFERROR(INDEX($Q$4:$Q$10,WEEKDAY($A111,2)),"")</f>
        <v/>
      </c>
      <c r="D111" s="27">
        <f>IFERROR(INDEX(月度预算!$E$4:$E$15,MONTH($A111)),"")</f>
        <v/>
      </c>
      <c r="E111" s="21">
        <f>IFERROR(INDEX($U$4:$U$15,MONTH($A111)),"")</f>
        <v/>
      </c>
      <c r="F111" s="29">
        <f>IFERROR(INDEX($V$4:$V$15,MONTH($A111)),"")</f>
        <v/>
      </c>
      <c r="G111" s="27">
        <f>IFERROR($D111*$C111*$E111/$F111,"")</f>
        <v/>
      </c>
      <c r="H111" s="21">
        <f>年度假设!$B$7</f>
        <v/>
      </c>
      <c r="I111" s="29">
        <f>$H111*$G111</f>
        <v/>
      </c>
      <c r="J111" s="25">
        <f>IFERROR(INDEX(月度预算!$F$4:$F$15,MONTH($A111)),"")</f>
        <v/>
      </c>
      <c r="K111" s="25">
        <f>$J111</f>
        <v/>
      </c>
      <c r="L111" s="25">
        <f>$I111*$K111</f>
        <v/>
      </c>
      <c r="M111" s="26">
        <f>年度假设!$B$32</f>
        <v/>
      </c>
      <c r="N111" s="25">
        <f>$L111*$M111</f>
        <v/>
      </c>
    </row>
    <row r="112">
      <c r="A112" s="20">
        <f>$A111+1</f>
        <v/>
      </c>
      <c r="B112" s="9">
        <f>IF($A112="","",CHOOSE(WEEKDAY(A112,2),"周一","周二","周三","周四","周五","周六","周日"))</f>
        <v/>
      </c>
      <c r="C112" s="29">
        <f>IFERROR(INDEX($Q$4:$Q$10,WEEKDAY($A112,2)),"")</f>
        <v/>
      </c>
      <c r="D112" s="27">
        <f>IFERROR(INDEX(月度预算!$E$4:$E$15,MONTH($A112)),"")</f>
        <v/>
      </c>
      <c r="E112" s="21">
        <f>IFERROR(INDEX($U$4:$U$15,MONTH($A112)),"")</f>
        <v/>
      </c>
      <c r="F112" s="29">
        <f>IFERROR(INDEX($V$4:$V$15,MONTH($A112)),"")</f>
        <v/>
      </c>
      <c r="G112" s="27">
        <f>IFERROR($D112*$C112*$E112/$F112,"")</f>
        <v/>
      </c>
      <c r="H112" s="21">
        <f>年度假设!$B$7</f>
        <v/>
      </c>
      <c r="I112" s="29">
        <f>$H112*$G112</f>
        <v/>
      </c>
      <c r="J112" s="25">
        <f>IFERROR(INDEX(月度预算!$F$4:$F$15,MONTH($A112)),"")</f>
        <v/>
      </c>
      <c r="K112" s="25">
        <f>$J112</f>
        <v/>
      </c>
      <c r="L112" s="25">
        <f>$I112*$K112</f>
        <v/>
      </c>
      <c r="M112" s="26">
        <f>年度假设!$B$32</f>
        <v/>
      </c>
      <c r="N112" s="25">
        <f>$L112*$M112</f>
        <v/>
      </c>
    </row>
    <row r="113">
      <c r="A113" s="20">
        <f>$A112+1</f>
        <v/>
      </c>
      <c r="B113" s="9">
        <f>IF($A113="","",CHOOSE(WEEKDAY(A113,2),"周一","周二","周三","周四","周五","周六","周日"))</f>
        <v/>
      </c>
      <c r="C113" s="29">
        <f>IFERROR(INDEX($Q$4:$Q$10,WEEKDAY($A113,2)),"")</f>
        <v/>
      </c>
      <c r="D113" s="27">
        <f>IFERROR(INDEX(月度预算!$E$4:$E$15,MONTH($A113)),"")</f>
        <v/>
      </c>
      <c r="E113" s="21">
        <f>IFERROR(INDEX($U$4:$U$15,MONTH($A113)),"")</f>
        <v/>
      </c>
      <c r="F113" s="29">
        <f>IFERROR(INDEX($V$4:$V$15,MONTH($A113)),"")</f>
        <v/>
      </c>
      <c r="G113" s="27">
        <f>IFERROR($D113*$C113*$E113/$F113,"")</f>
        <v/>
      </c>
      <c r="H113" s="21">
        <f>年度假设!$B$7</f>
        <v/>
      </c>
      <c r="I113" s="29">
        <f>$H113*$G113</f>
        <v/>
      </c>
      <c r="J113" s="25">
        <f>IFERROR(INDEX(月度预算!$F$4:$F$15,MONTH($A113)),"")</f>
        <v/>
      </c>
      <c r="K113" s="25">
        <f>$J113</f>
        <v/>
      </c>
      <c r="L113" s="25">
        <f>$I113*$K113</f>
        <v/>
      </c>
      <c r="M113" s="26">
        <f>年度假设!$B$32</f>
        <v/>
      </c>
      <c r="N113" s="25">
        <f>$L113*$M113</f>
        <v/>
      </c>
    </row>
    <row r="114">
      <c r="A114" s="20">
        <f>$A113+1</f>
        <v/>
      </c>
      <c r="B114" s="9">
        <f>IF($A114="","",CHOOSE(WEEKDAY(A114,2),"周一","周二","周三","周四","周五","周六","周日"))</f>
        <v/>
      </c>
      <c r="C114" s="29">
        <f>IFERROR(INDEX($Q$4:$Q$10,WEEKDAY($A114,2)),"")</f>
        <v/>
      </c>
      <c r="D114" s="27">
        <f>IFERROR(INDEX(月度预算!$E$4:$E$15,MONTH($A114)),"")</f>
        <v/>
      </c>
      <c r="E114" s="21">
        <f>IFERROR(INDEX($U$4:$U$15,MONTH($A114)),"")</f>
        <v/>
      </c>
      <c r="F114" s="29">
        <f>IFERROR(INDEX($V$4:$V$15,MONTH($A114)),"")</f>
        <v/>
      </c>
      <c r="G114" s="27">
        <f>IFERROR($D114*$C114*$E114/$F114,"")</f>
        <v/>
      </c>
      <c r="H114" s="21">
        <f>年度假设!$B$7</f>
        <v/>
      </c>
      <c r="I114" s="29">
        <f>$H114*$G114</f>
        <v/>
      </c>
      <c r="J114" s="25">
        <f>IFERROR(INDEX(月度预算!$F$4:$F$15,MONTH($A114)),"")</f>
        <v/>
      </c>
      <c r="K114" s="25">
        <f>$J114</f>
        <v/>
      </c>
      <c r="L114" s="25">
        <f>$I114*$K114</f>
        <v/>
      </c>
      <c r="M114" s="26">
        <f>年度假设!$B$32</f>
        <v/>
      </c>
      <c r="N114" s="25">
        <f>$L114*$M114</f>
        <v/>
      </c>
    </row>
    <row r="115">
      <c r="A115" s="20">
        <f>$A114+1</f>
        <v/>
      </c>
      <c r="B115" s="9">
        <f>IF($A115="","",CHOOSE(WEEKDAY(A115,2),"周一","周二","周三","周四","周五","周六","周日"))</f>
        <v/>
      </c>
      <c r="C115" s="29">
        <f>IFERROR(INDEX($Q$4:$Q$10,WEEKDAY($A115,2)),"")</f>
        <v/>
      </c>
      <c r="D115" s="27">
        <f>IFERROR(INDEX(月度预算!$E$4:$E$15,MONTH($A115)),"")</f>
        <v/>
      </c>
      <c r="E115" s="21">
        <f>IFERROR(INDEX($U$4:$U$15,MONTH($A115)),"")</f>
        <v/>
      </c>
      <c r="F115" s="29">
        <f>IFERROR(INDEX($V$4:$V$15,MONTH($A115)),"")</f>
        <v/>
      </c>
      <c r="G115" s="27">
        <f>IFERROR($D115*$C115*$E115/$F115,"")</f>
        <v/>
      </c>
      <c r="H115" s="21">
        <f>年度假设!$B$7</f>
        <v/>
      </c>
      <c r="I115" s="29">
        <f>$H115*$G115</f>
        <v/>
      </c>
      <c r="J115" s="25">
        <f>IFERROR(INDEX(月度预算!$F$4:$F$15,MONTH($A115)),"")</f>
        <v/>
      </c>
      <c r="K115" s="25">
        <f>$J115</f>
        <v/>
      </c>
      <c r="L115" s="25">
        <f>$I115*$K115</f>
        <v/>
      </c>
      <c r="M115" s="26">
        <f>年度假设!$B$32</f>
        <v/>
      </c>
      <c r="N115" s="25">
        <f>$L115*$M115</f>
        <v/>
      </c>
    </row>
    <row r="116">
      <c r="A116" s="20">
        <f>$A115+1</f>
        <v/>
      </c>
      <c r="B116" s="9">
        <f>IF($A116="","",CHOOSE(WEEKDAY(A116,2),"周一","周二","周三","周四","周五","周六","周日"))</f>
        <v/>
      </c>
      <c r="C116" s="29">
        <f>IFERROR(INDEX($Q$4:$Q$10,WEEKDAY($A116,2)),"")</f>
        <v/>
      </c>
      <c r="D116" s="27">
        <f>IFERROR(INDEX(月度预算!$E$4:$E$15,MONTH($A116)),"")</f>
        <v/>
      </c>
      <c r="E116" s="21">
        <f>IFERROR(INDEX($U$4:$U$15,MONTH($A116)),"")</f>
        <v/>
      </c>
      <c r="F116" s="29">
        <f>IFERROR(INDEX($V$4:$V$15,MONTH($A116)),"")</f>
        <v/>
      </c>
      <c r="G116" s="27">
        <f>IFERROR($D116*$C116*$E116/$F116,"")</f>
        <v/>
      </c>
      <c r="H116" s="21">
        <f>年度假设!$B$7</f>
        <v/>
      </c>
      <c r="I116" s="29">
        <f>$H116*$G116</f>
        <v/>
      </c>
      <c r="J116" s="25">
        <f>IFERROR(INDEX(月度预算!$F$4:$F$15,MONTH($A116)),"")</f>
        <v/>
      </c>
      <c r="K116" s="25">
        <f>$J116</f>
        <v/>
      </c>
      <c r="L116" s="25">
        <f>$I116*$K116</f>
        <v/>
      </c>
      <c r="M116" s="26">
        <f>年度假设!$B$32</f>
        <v/>
      </c>
      <c r="N116" s="25">
        <f>$L116*$M116</f>
        <v/>
      </c>
    </row>
    <row r="117">
      <c r="A117" s="20">
        <f>$A116+1</f>
        <v/>
      </c>
      <c r="B117" s="9">
        <f>IF($A117="","",CHOOSE(WEEKDAY(A117,2),"周一","周二","周三","周四","周五","周六","周日"))</f>
        <v/>
      </c>
      <c r="C117" s="29">
        <f>IFERROR(INDEX($Q$4:$Q$10,WEEKDAY($A117,2)),"")</f>
        <v/>
      </c>
      <c r="D117" s="27">
        <f>IFERROR(INDEX(月度预算!$E$4:$E$15,MONTH($A117)),"")</f>
        <v/>
      </c>
      <c r="E117" s="21">
        <f>IFERROR(INDEX($U$4:$U$15,MONTH($A117)),"")</f>
        <v/>
      </c>
      <c r="F117" s="29">
        <f>IFERROR(INDEX($V$4:$V$15,MONTH($A117)),"")</f>
        <v/>
      </c>
      <c r="G117" s="27">
        <f>IFERROR($D117*$C117*$E117/$F117,"")</f>
        <v/>
      </c>
      <c r="H117" s="21">
        <f>年度假设!$B$7</f>
        <v/>
      </c>
      <c r="I117" s="29">
        <f>$H117*$G117</f>
        <v/>
      </c>
      <c r="J117" s="25">
        <f>IFERROR(INDEX(月度预算!$F$4:$F$15,MONTH($A117)),"")</f>
        <v/>
      </c>
      <c r="K117" s="25">
        <f>$J117</f>
        <v/>
      </c>
      <c r="L117" s="25">
        <f>$I117*$K117</f>
        <v/>
      </c>
      <c r="M117" s="26">
        <f>年度假设!$B$32</f>
        <v/>
      </c>
      <c r="N117" s="25">
        <f>$L117*$M117</f>
        <v/>
      </c>
    </row>
    <row r="118">
      <c r="A118" s="20">
        <f>$A117+1</f>
        <v/>
      </c>
      <c r="B118" s="9">
        <f>IF($A118="","",CHOOSE(WEEKDAY(A118,2),"周一","周二","周三","周四","周五","周六","周日"))</f>
        <v/>
      </c>
      <c r="C118" s="29">
        <f>IFERROR(INDEX($Q$4:$Q$10,WEEKDAY($A118,2)),"")</f>
        <v/>
      </c>
      <c r="D118" s="27">
        <f>IFERROR(INDEX(月度预算!$E$4:$E$15,MONTH($A118)),"")</f>
        <v/>
      </c>
      <c r="E118" s="21">
        <f>IFERROR(INDEX($U$4:$U$15,MONTH($A118)),"")</f>
        <v/>
      </c>
      <c r="F118" s="29">
        <f>IFERROR(INDEX($V$4:$V$15,MONTH($A118)),"")</f>
        <v/>
      </c>
      <c r="G118" s="27">
        <f>IFERROR($D118*$C118*$E118/$F118,"")</f>
        <v/>
      </c>
      <c r="H118" s="21">
        <f>年度假设!$B$7</f>
        <v/>
      </c>
      <c r="I118" s="29">
        <f>$H118*$G118</f>
        <v/>
      </c>
      <c r="J118" s="25">
        <f>IFERROR(INDEX(月度预算!$F$4:$F$15,MONTH($A118)),"")</f>
        <v/>
      </c>
      <c r="K118" s="25">
        <f>$J118</f>
        <v/>
      </c>
      <c r="L118" s="25">
        <f>$I118*$K118</f>
        <v/>
      </c>
      <c r="M118" s="26">
        <f>年度假设!$B$32</f>
        <v/>
      </c>
      <c r="N118" s="25">
        <f>$L118*$M118</f>
        <v/>
      </c>
    </row>
    <row r="119">
      <c r="A119" s="20">
        <f>$A118+1</f>
        <v/>
      </c>
      <c r="B119" s="9">
        <f>IF($A119="","",CHOOSE(WEEKDAY(A119,2),"周一","周二","周三","周四","周五","周六","周日"))</f>
        <v/>
      </c>
      <c r="C119" s="29">
        <f>IFERROR(INDEX($Q$4:$Q$10,WEEKDAY($A119,2)),"")</f>
        <v/>
      </c>
      <c r="D119" s="27">
        <f>IFERROR(INDEX(月度预算!$E$4:$E$15,MONTH($A119)),"")</f>
        <v/>
      </c>
      <c r="E119" s="21">
        <f>IFERROR(INDEX($U$4:$U$15,MONTH($A119)),"")</f>
        <v/>
      </c>
      <c r="F119" s="29">
        <f>IFERROR(INDEX($V$4:$V$15,MONTH($A119)),"")</f>
        <v/>
      </c>
      <c r="G119" s="27">
        <f>IFERROR($D119*$C119*$E119/$F119,"")</f>
        <v/>
      </c>
      <c r="H119" s="21">
        <f>年度假设!$B$7</f>
        <v/>
      </c>
      <c r="I119" s="29">
        <f>$H119*$G119</f>
        <v/>
      </c>
      <c r="J119" s="25">
        <f>IFERROR(INDEX(月度预算!$F$4:$F$15,MONTH($A119)),"")</f>
        <v/>
      </c>
      <c r="K119" s="25">
        <f>$J119</f>
        <v/>
      </c>
      <c r="L119" s="25">
        <f>$I119*$K119</f>
        <v/>
      </c>
      <c r="M119" s="26">
        <f>年度假设!$B$32</f>
        <v/>
      </c>
      <c r="N119" s="25">
        <f>$L119*$M119</f>
        <v/>
      </c>
    </row>
    <row r="120">
      <c r="A120" s="20">
        <f>$A119+1</f>
        <v/>
      </c>
      <c r="B120" s="9">
        <f>IF($A120="","",CHOOSE(WEEKDAY(A120,2),"周一","周二","周三","周四","周五","周六","周日"))</f>
        <v/>
      </c>
      <c r="C120" s="29">
        <f>IFERROR(INDEX($Q$4:$Q$10,WEEKDAY($A120,2)),"")</f>
        <v/>
      </c>
      <c r="D120" s="27">
        <f>IFERROR(INDEX(月度预算!$E$4:$E$15,MONTH($A120)),"")</f>
        <v/>
      </c>
      <c r="E120" s="21">
        <f>IFERROR(INDEX($U$4:$U$15,MONTH($A120)),"")</f>
        <v/>
      </c>
      <c r="F120" s="29">
        <f>IFERROR(INDEX($V$4:$V$15,MONTH($A120)),"")</f>
        <v/>
      </c>
      <c r="G120" s="27">
        <f>IFERROR($D120*$C120*$E120/$F120,"")</f>
        <v/>
      </c>
      <c r="H120" s="21">
        <f>年度假设!$B$7</f>
        <v/>
      </c>
      <c r="I120" s="29">
        <f>$H120*$G120</f>
        <v/>
      </c>
      <c r="J120" s="25">
        <f>IFERROR(INDEX(月度预算!$F$4:$F$15,MONTH($A120)),"")</f>
        <v/>
      </c>
      <c r="K120" s="25">
        <f>$J120</f>
        <v/>
      </c>
      <c r="L120" s="25">
        <f>$I120*$K120</f>
        <v/>
      </c>
      <c r="M120" s="26">
        <f>年度假设!$B$32</f>
        <v/>
      </c>
      <c r="N120" s="25">
        <f>$L120*$M120</f>
        <v/>
      </c>
    </row>
    <row r="121">
      <c r="A121" s="20">
        <f>$A120+1</f>
        <v/>
      </c>
      <c r="B121" s="9">
        <f>IF($A121="","",CHOOSE(WEEKDAY(A121,2),"周一","周二","周三","周四","周五","周六","周日"))</f>
        <v/>
      </c>
      <c r="C121" s="29">
        <f>IFERROR(INDEX($Q$4:$Q$10,WEEKDAY($A121,2)),"")</f>
        <v/>
      </c>
      <c r="D121" s="27">
        <f>IFERROR(INDEX(月度预算!$E$4:$E$15,MONTH($A121)),"")</f>
        <v/>
      </c>
      <c r="E121" s="21">
        <f>IFERROR(INDEX($U$4:$U$15,MONTH($A121)),"")</f>
        <v/>
      </c>
      <c r="F121" s="29">
        <f>IFERROR(INDEX($V$4:$V$15,MONTH($A121)),"")</f>
        <v/>
      </c>
      <c r="G121" s="27">
        <f>IFERROR($D121*$C121*$E121/$F121,"")</f>
        <v/>
      </c>
      <c r="H121" s="21">
        <f>年度假设!$B$7</f>
        <v/>
      </c>
      <c r="I121" s="29">
        <f>$H121*$G121</f>
        <v/>
      </c>
      <c r="J121" s="25">
        <f>IFERROR(INDEX(月度预算!$F$4:$F$15,MONTH($A121)),"")</f>
        <v/>
      </c>
      <c r="K121" s="25">
        <f>$J121</f>
        <v/>
      </c>
      <c r="L121" s="25">
        <f>$I121*$K121</f>
        <v/>
      </c>
      <c r="M121" s="26">
        <f>年度假设!$B$32</f>
        <v/>
      </c>
      <c r="N121" s="25">
        <f>$L121*$M121</f>
        <v/>
      </c>
    </row>
    <row r="122">
      <c r="A122" s="20">
        <f>$A121+1</f>
        <v/>
      </c>
      <c r="B122" s="9">
        <f>IF($A122="","",CHOOSE(WEEKDAY(A122,2),"周一","周二","周三","周四","周五","周六","周日"))</f>
        <v/>
      </c>
      <c r="C122" s="29">
        <f>IFERROR(INDEX($Q$4:$Q$10,WEEKDAY($A122,2)),"")</f>
        <v/>
      </c>
      <c r="D122" s="27">
        <f>IFERROR(INDEX(月度预算!$E$4:$E$15,MONTH($A122)),"")</f>
        <v/>
      </c>
      <c r="E122" s="21">
        <f>IFERROR(INDEX($U$4:$U$15,MONTH($A122)),"")</f>
        <v/>
      </c>
      <c r="F122" s="29">
        <f>IFERROR(INDEX($V$4:$V$15,MONTH($A122)),"")</f>
        <v/>
      </c>
      <c r="G122" s="27">
        <f>IFERROR($D122*$C122*$E122/$F122,"")</f>
        <v/>
      </c>
      <c r="H122" s="21">
        <f>年度假设!$B$7</f>
        <v/>
      </c>
      <c r="I122" s="29">
        <f>$H122*$G122</f>
        <v/>
      </c>
      <c r="J122" s="25">
        <f>IFERROR(INDEX(月度预算!$F$4:$F$15,MONTH($A122)),"")</f>
        <v/>
      </c>
      <c r="K122" s="25">
        <f>$J122</f>
        <v/>
      </c>
      <c r="L122" s="25">
        <f>$I122*$K122</f>
        <v/>
      </c>
      <c r="M122" s="26">
        <f>年度假设!$B$32</f>
        <v/>
      </c>
      <c r="N122" s="25">
        <f>$L122*$M122</f>
        <v/>
      </c>
    </row>
    <row r="123">
      <c r="A123" s="20">
        <f>$A122+1</f>
        <v/>
      </c>
      <c r="B123" s="9">
        <f>IF($A123="","",CHOOSE(WEEKDAY(A123,2),"周一","周二","周三","周四","周五","周六","周日"))</f>
        <v/>
      </c>
      <c r="C123" s="29">
        <f>IFERROR(INDEX($Q$4:$Q$10,WEEKDAY($A123,2)),"")</f>
        <v/>
      </c>
      <c r="D123" s="27">
        <f>IFERROR(INDEX(月度预算!$E$4:$E$15,MONTH($A123)),"")</f>
        <v/>
      </c>
      <c r="E123" s="21">
        <f>IFERROR(INDEX($U$4:$U$15,MONTH($A123)),"")</f>
        <v/>
      </c>
      <c r="F123" s="29">
        <f>IFERROR(INDEX($V$4:$V$15,MONTH($A123)),"")</f>
        <v/>
      </c>
      <c r="G123" s="27">
        <f>IFERROR($D123*$C123*$E123/$F123,"")</f>
        <v/>
      </c>
      <c r="H123" s="21">
        <f>年度假设!$B$7</f>
        <v/>
      </c>
      <c r="I123" s="29">
        <f>$H123*$G123</f>
        <v/>
      </c>
      <c r="J123" s="25">
        <f>IFERROR(INDEX(月度预算!$F$4:$F$15,MONTH($A123)),"")</f>
        <v/>
      </c>
      <c r="K123" s="25">
        <f>$J123</f>
        <v/>
      </c>
      <c r="L123" s="25">
        <f>$I123*$K123</f>
        <v/>
      </c>
      <c r="M123" s="26">
        <f>年度假设!$B$32</f>
        <v/>
      </c>
      <c r="N123" s="25">
        <f>$L123*$M123</f>
        <v/>
      </c>
    </row>
    <row r="124">
      <c r="A124" s="20">
        <f>$A123+1</f>
        <v/>
      </c>
      <c r="B124" s="9">
        <f>IF($A124="","",CHOOSE(WEEKDAY(A124,2),"周一","周二","周三","周四","周五","周六","周日"))</f>
        <v/>
      </c>
      <c r="C124" s="29">
        <f>IFERROR(INDEX($Q$4:$Q$10,WEEKDAY($A124,2)),"")</f>
        <v/>
      </c>
      <c r="D124" s="27">
        <f>IFERROR(INDEX(月度预算!$E$4:$E$15,MONTH($A124)),"")</f>
        <v/>
      </c>
      <c r="E124" s="21">
        <f>IFERROR(INDEX($U$4:$U$15,MONTH($A124)),"")</f>
        <v/>
      </c>
      <c r="F124" s="29">
        <f>IFERROR(INDEX($V$4:$V$15,MONTH($A124)),"")</f>
        <v/>
      </c>
      <c r="G124" s="27">
        <f>IFERROR($D124*$C124*$E124/$F124,"")</f>
        <v/>
      </c>
      <c r="H124" s="21">
        <f>年度假设!$B$7</f>
        <v/>
      </c>
      <c r="I124" s="29">
        <f>$H124*$G124</f>
        <v/>
      </c>
      <c r="J124" s="25">
        <f>IFERROR(INDEX(月度预算!$F$4:$F$15,MONTH($A124)),"")</f>
        <v/>
      </c>
      <c r="K124" s="25">
        <f>$J124</f>
        <v/>
      </c>
      <c r="L124" s="25">
        <f>$I124*$K124</f>
        <v/>
      </c>
      <c r="M124" s="26">
        <f>年度假设!$B$32</f>
        <v/>
      </c>
      <c r="N124" s="25">
        <f>$L124*$M124</f>
        <v/>
      </c>
    </row>
    <row r="125">
      <c r="A125" s="20">
        <f>$A124+1</f>
        <v/>
      </c>
      <c r="B125" s="9">
        <f>IF($A125="","",CHOOSE(WEEKDAY(A125,2),"周一","周二","周三","周四","周五","周六","周日"))</f>
        <v/>
      </c>
      <c r="C125" s="29">
        <f>IFERROR(INDEX($Q$4:$Q$10,WEEKDAY($A125,2)),"")</f>
        <v/>
      </c>
      <c r="D125" s="27">
        <f>IFERROR(INDEX(月度预算!$E$4:$E$15,MONTH($A125)),"")</f>
        <v/>
      </c>
      <c r="E125" s="21">
        <f>IFERROR(INDEX($U$4:$U$15,MONTH($A125)),"")</f>
        <v/>
      </c>
      <c r="F125" s="29">
        <f>IFERROR(INDEX($V$4:$V$15,MONTH($A125)),"")</f>
        <v/>
      </c>
      <c r="G125" s="27">
        <f>IFERROR($D125*$C125*$E125/$F125,"")</f>
        <v/>
      </c>
      <c r="H125" s="21">
        <f>年度假设!$B$7</f>
        <v/>
      </c>
      <c r="I125" s="29">
        <f>$H125*$G125</f>
        <v/>
      </c>
      <c r="J125" s="25">
        <f>IFERROR(INDEX(月度预算!$F$4:$F$15,MONTH($A125)),"")</f>
        <v/>
      </c>
      <c r="K125" s="25">
        <f>$J125</f>
        <v/>
      </c>
      <c r="L125" s="25">
        <f>$I125*$K125</f>
        <v/>
      </c>
      <c r="M125" s="26">
        <f>年度假设!$B$32</f>
        <v/>
      </c>
      <c r="N125" s="25">
        <f>$L125*$M125</f>
        <v/>
      </c>
    </row>
    <row r="126">
      <c r="A126" s="20">
        <f>$A125+1</f>
        <v/>
      </c>
      <c r="B126" s="9">
        <f>IF($A126="","",CHOOSE(WEEKDAY(A126,2),"周一","周二","周三","周四","周五","周六","周日"))</f>
        <v/>
      </c>
      <c r="C126" s="29">
        <f>IFERROR(INDEX($Q$4:$Q$10,WEEKDAY($A126,2)),"")</f>
        <v/>
      </c>
      <c r="D126" s="27">
        <f>IFERROR(INDEX(月度预算!$E$4:$E$15,MONTH($A126)),"")</f>
        <v/>
      </c>
      <c r="E126" s="21">
        <f>IFERROR(INDEX($U$4:$U$15,MONTH($A126)),"")</f>
        <v/>
      </c>
      <c r="F126" s="29">
        <f>IFERROR(INDEX($V$4:$V$15,MONTH($A126)),"")</f>
        <v/>
      </c>
      <c r="G126" s="27">
        <f>IFERROR($D126*$C126*$E126/$F126,"")</f>
        <v/>
      </c>
      <c r="H126" s="21">
        <f>年度假设!$B$7</f>
        <v/>
      </c>
      <c r="I126" s="29">
        <f>$H126*$G126</f>
        <v/>
      </c>
      <c r="J126" s="25">
        <f>IFERROR(INDEX(月度预算!$F$4:$F$15,MONTH($A126)),"")</f>
        <v/>
      </c>
      <c r="K126" s="25">
        <f>$J126</f>
        <v/>
      </c>
      <c r="L126" s="25">
        <f>$I126*$K126</f>
        <v/>
      </c>
      <c r="M126" s="26">
        <f>年度假设!$B$32</f>
        <v/>
      </c>
      <c r="N126" s="25">
        <f>$L126*$M126</f>
        <v/>
      </c>
    </row>
    <row r="127">
      <c r="A127" s="20">
        <f>$A126+1</f>
        <v/>
      </c>
      <c r="B127" s="9">
        <f>IF($A127="","",CHOOSE(WEEKDAY(A127,2),"周一","周二","周三","周四","周五","周六","周日"))</f>
        <v/>
      </c>
      <c r="C127" s="29">
        <f>IFERROR(INDEX($Q$4:$Q$10,WEEKDAY($A127,2)),"")</f>
        <v/>
      </c>
      <c r="D127" s="27">
        <f>IFERROR(INDEX(月度预算!$E$4:$E$15,MONTH($A127)),"")</f>
        <v/>
      </c>
      <c r="E127" s="21">
        <f>IFERROR(INDEX($U$4:$U$15,MONTH($A127)),"")</f>
        <v/>
      </c>
      <c r="F127" s="29">
        <f>IFERROR(INDEX($V$4:$V$15,MONTH($A127)),"")</f>
        <v/>
      </c>
      <c r="G127" s="27">
        <f>IFERROR($D127*$C127*$E127/$F127,"")</f>
        <v/>
      </c>
      <c r="H127" s="21">
        <f>年度假设!$B$7</f>
        <v/>
      </c>
      <c r="I127" s="29">
        <f>$H127*$G127</f>
        <v/>
      </c>
      <c r="J127" s="25">
        <f>IFERROR(INDEX(月度预算!$F$4:$F$15,MONTH($A127)),"")</f>
        <v/>
      </c>
      <c r="K127" s="25">
        <f>$J127</f>
        <v/>
      </c>
      <c r="L127" s="25">
        <f>$I127*$K127</f>
        <v/>
      </c>
      <c r="M127" s="26">
        <f>年度假设!$B$32</f>
        <v/>
      </c>
      <c r="N127" s="25">
        <f>$L127*$M127</f>
        <v/>
      </c>
    </row>
    <row r="128">
      <c r="A128" s="20">
        <f>$A127+1</f>
        <v/>
      </c>
      <c r="B128" s="9">
        <f>IF($A128="","",CHOOSE(WEEKDAY(A128,2),"周一","周二","周三","周四","周五","周六","周日"))</f>
        <v/>
      </c>
      <c r="C128" s="29">
        <f>IFERROR(INDEX($Q$4:$Q$10,WEEKDAY($A128,2)),"")</f>
        <v/>
      </c>
      <c r="D128" s="27">
        <f>IFERROR(INDEX(月度预算!$E$4:$E$15,MONTH($A128)),"")</f>
        <v/>
      </c>
      <c r="E128" s="21">
        <f>IFERROR(INDEX($U$4:$U$15,MONTH($A128)),"")</f>
        <v/>
      </c>
      <c r="F128" s="29">
        <f>IFERROR(INDEX($V$4:$V$15,MONTH($A128)),"")</f>
        <v/>
      </c>
      <c r="G128" s="27">
        <f>IFERROR($D128*$C128*$E128/$F128,"")</f>
        <v/>
      </c>
      <c r="H128" s="21">
        <f>年度假设!$B$7</f>
        <v/>
      </c>
      <c r="I128" s="29">
        <f>$H128*$G128</f>
        <v/>
      </c>
      <c r="J128" s="25">
        <f>IFERROR(INDEX(月度预算!$F$4:$F$15,MONTH($A128)),"")</f>
        <v/>
      </c>
      <c r="K128" s="25">
        <f>$J128</f>
        <v/>
      </c>
      <c r="L128" s="25">
        <f>$I128*$K128</f>
        <v/>
      </c>
      <c r="M128" s="26">
        <f>年度假设!$B$32</f>
        <v/>
      </c>
      <c r="N128" s="25">
        <f>$L128*$M128</f>
        <v/>
      </c>
    </row>
    <row r="129">
      <c r="A129" s="20">
        <f>$A128+1</f>
        <v/>
      </c>
      <c r="B129" s="9">
        <f>IF($A129="","",CHOOSE(WEEKDAY(A129,2),"周一","周二","周三","周四","周五","周六","周日"))</f>
        <v/>
      </c>
      <c r="C129" s="29">
        <f>IFERROR(INDEX($Q$4:$Q$10,WEEKDAY($A129,2)),"")</f>
        <v/>
      </c>
      <c r="D129" s="27">
        <f>IFERROR(INDEX(月度预算!$E$4:$E$15,MONTH($A129)),"")</f>
        <v/>
      </c>
      <c r="E129" s="21">
        <f>IFERROR(INDEX($U$4:$U$15,MONTH($A129)),"")</f>
        <v/>
      </c>
      <c r="F129" s="29">
        <f>IFERROR(INDEX($V$4:$V$15,MONTH($A129)),"")</f>
        <v/>
      </c>
      <c r="G129" s="27">
        <f>IFERROR($D129*$C129*$E129/$F129,"")</f>
        <v/>
      </c>
      <c r="H129" s="21">
        <f>年度假设!$B$7</f>
        <v/>
      </c>
      <c r="I129" s="29">
        <f>$H129*$G129</f>
        <v/>
      </c>
      <c r="J129" s="25">
        <f>IFERROR(INDEX(月度预算!$F$4:$F$15,MONTH($A129)),"")</f>
        <v/>
      </c>
      <c r="K129" s="25">
        <f>$J129</f>
        <v/>
      </c>
      <c r="L129" s="25">
        <f>$I129*$K129</f>
        <v/>
      </c>
      <c r="M129" s="26">
        <f>年度假设!$B$32</f>
        <v/>
      </c>
      <c r="N129" s="25">
        <f>$L129*$M129</f>
        <v/>
      </c>
    </row>
    <row r="130">
      <c r="A130" s="20">
        <f>$A129+1</f>
        <v/>
      </c>
      <c r="B130" s="9">
        <f>IF($A130="","",CHOOSE(WEEKDAY(A130,2),"周一","周二","周三","周四","周五","周六","周日"))</f>
        <v/>
      </c>
      <c r="C130" s="29">
        <f>IFERROR(INDEX($Q$4:$Q$10,WEEKDAY($A130,2)),"")</f>
        <v/>
      </c>
      <c r="D130" s="27">
        <f>IFERROR(INDEX(月度预算!$E$4:$E$15,MONTH($A130)),"")</f>
        <v/>
      </c>
      <c r="E130" s="21">
        <f>IFERROR(INDEX($U$4:$U$15,MONTH($A130)),"")</f>
        <v/>
      </c>
      <c r="F130" s="29">
        <f>IFERROR(INDEX($V$4:$V$15,MONTH($A130)),"")</f>
        <v/>
      </c>
      <c r="G130" s="27">
        <f>IFERROR($D130*$C130*$E130/$F130,"")</f>
        <v/>
      </c>
      <c r="H130" s="21">
        <f>年度假设!$B$7</f>
        <v/>
      </c>
      <c r="I130" s="29">
        <f>$H130*$G130</f>
        <v/>
      </c>
      <c r="J130" s="25">
        <f>IFERROR(INDEX(月度预算!$F$4:$F$15,MONTH($A130)),"")</f>
        <v/>
      </c>
      <c r="K130" s="25">
        <f>$J130</f>
        <v/>
      </c>
      <c r="L130" s="25">
        <f>$I130*$K130</f>
        <v/>
      </c>
      <c r="M130" s="26">
        <f>年度假设!$B$32</f>
        <v/>
      </c>
      <c r="N130" s="25">
        <f>$L130*$M130</f>
        <v/>
      </c>
    </row>
    <row r="131">
      <c r="A131" s="20">
        <f>$A130+1</f>
        <v/>
      </c>
      <c r="B131" s="9">
        <f>IF($A131="","",CHOOSE(WEEKDAY(A131,2),"周一","周二","周三","周四","周五","周六","周日"))</f>
        <v/>
      </c>
      <c r="C131" s="29">
        <f>IFERROR(INDEX($Q$4:$Q$10,WEEKDAY($A131,2)),"")</f>
        <v/>
      </c>
      <c r="D131" s="27">
        <f>IFERROR(INDEX(月度预算!$E$4:$E$15,MONTH($A131)),"")</f>
        <v/>
      </c>
      <c r="E131" s="21">
        <f>IFERROR(INDEX($U$4:$U$15,MONTH($A131)),"")</f>
        <v/>
      </c>
      <c r="F131" s="29">
        <f>IFERROR(INDEX($V$4:$V$15,MONTH($A131)),"")</f>
        <v/>
      </c>
      <c r="G131" s="27">
        <f>IFERROR($D131*$C131*$E131/$F131,"")</f>
        <v/>
      </c>
      <c r="H131" s="21">
        <f>年度假设!$B$7</f>
        <v/>
      </c>
      <c r="I131" s="29">
        <f>$H131*$G131</f>
        <v/>
      </c>
      <c r="J131" s="25">
        <f>IFERROR(INDEX(月度预算!$F$4:$F$15,MONTH($A131)),"")</f>
        <v/>
      </c>
      <c r="K131" s="25">
        <f>$J131</f>
        <v/>
      </c>
      <c r="L131" s="25">
        <f>$I131*$K131</f>
        <v/>
      </c>
      <c r="M131" s="26">
        <f>年度假设!$B$32</f>
        <v/>
      </c>
      <c r="N131" s="25">
        <f>$L131*$M131</f>
        <v/>
      </c>
    </row>
    <row r="132">
      <c r="A132" s="20">
        <f>$A131+1</f>
        <v/>
      </c>
      <c r="B132" s="9">
        <f>IF($A132="","",CHOOSE(WEEKDAY(A132,2),"周一","周二","周三","周四","周五","周六","周日"))</f>
        <v/>
      </c>
      <c r="C132" s="29">
        <f>IFERROR(INDEX($Q$4:$Q$10,WEEKDAY($A132,2)),"")</f>
        <v/>
      </c>
      <c r="D132" s="27">
        <f>IFERROR(INDEX(月度预算!$E$4:$E$15,MONTH($A132)),"")</f>
        <v/>
      </c>
      <c r="E132" s="21">
        <f>IFERROR(INDEX($U$4:$U$15,MONTH($A132)),"")</f>
        <v/>
      </c>
      <c r="F132" s="29">
        <f>IFERROR(INDEX($V$4:$V$15,MONTH($A132)),"")</f>
        <v/>
      </c>
      <c r="G132" s="27">
        <f>IFERROR($D132*$C132*$E132/$F132,"")</f>
        <v/>
      </c>
      <c r="H132" s="21">
        <f>年度假设!$B$7</f>
        <v/>
      </c>
      <c r="I132" s="29">
        <f>$H132*$G132</f>
        <v/>
      </c>
      <c r="J132" s="25">
        <f>IFERROR(INDEX(月度预算!$F$4:$F$15,MONTH($A132)),"")</f>
        <v/>
      </c>
      <c r="K132" s="25">
        <f>$J132</f>
        <v/>
      </c>
      <c r="L132" s="25">
        <f>$I132*$K132</f>
        <v/>
      </c>
      <c r="M132" s="26">
        <f>年度假设!$B$32</f>
        <v/>
      </c>
      <c r="N132" s="25">
        <f>$L132*$M132</f>
        <v/>
      </c>
    </row>
    <row r="133">
      <c r="A133" s="20">
        <f>$A132+1</f>
        <v/>
      </c>
      <c r="B133" s="9">
        <f>IF($A133="","",CHOOSE(WEEKDAY(A133,2),"周一","周二","周三","周四","周五","周六","周日"))</f>
        <v/>
      </c>
      <c r="C133" s="29">
        <f>IFERROR(INDEX($Q$4:$Q$10,WEEKDAY($A133,2)),"")</f>
        <v/>
      </c>
      <c r="D133" s="27">
        <f>IFERROR(INDEX(月度预算!$E$4:$E$15,MONTH($A133)),"")</f>
        <v/>
      </c>
      <c r="E133" s="21">
        <f>IFERROR(INDEX($U$4:$U$15,MONTH($A133)),"")</f>
        <v/>
      </c>
      <c r="F133" s="29">
        <f>IFERROR(INDEX($V$4:$V$15,MONTH($A133)),"")</f>
        <v/>
      </c>
      <c r="G133" s="27">
        <f>IFERROR($D133*$C133*$E133/$F133,"")</f>
        <v/>
      </c>
      <c r="H133" s="21">
        <f>年度假设!$B$7</f>
        <v/>
      </c>
      <c r="I133" s="29">
        <f>$H133*$G133</f>
        <v/>
      </c>
      <c r="J133" s="25">
        <f>IFERROR(INDEX(月度预算!$F$4:$F$15,MONTH($A133)),"")</f>
        <v/>
      </c>
      <c r="K133" s="25">
        <f>$J133</f>
        <v/>
      </c>
      <c r="L133" s="25">
        <f>$I133*$K133</f>
        <v/>
      </c>
      <c r="M133" s="26">
        <f>年度假设!$B$32</f>
        <v/>
      </c>
      <c r="N133" s="25">
        <f>$L133*$M133</f>
        <v/>
      </c>
    </row>
    <row r="134">
      <c r="A134" s="20">
        <f>$A133+1</f>
        <v/>
      </c>
      <c r="B134" s="9">
        <f>IF($A134="","",CHOOSE(WEEKDAY(A134,2),"周一","周二","周三","周四","周五","周六","周日"))</f>
        <v/>
      </c>
      <c r="C134" s="29">
        <f>IFERROR(INDEX($Q$4:$Q$10,WEEKDAY($A134,2)),"")</f>
        <v/>
      </c>
      <c r="D134" s="27">
        <f>IFERROR(INDEX(月度预算!$E$4:$E$15,MONTH($A134)),"")</f>
        <v/>
      </c>
      <c r="E134" s="21">
        <f>IFERROR(INDEX($U$4:$U$15,MONTH($A134)),"")</f>
        <v/>
      </c>
      <c r="F134" s="29">
        <f>IFERROR(INDEX($V$4:$V$15,MONTH($A134)),"")</f>
        <v/>
      </c>
      <c r="G134" s="27">
        <f>IFERROR($D134*$C134*$E134/$F134,"")</f>
        <v/>
      </c>
      <c r="H134" s="21">
        <f>年度假设!$B$7</f>
        <v/>
      </c>
      <c r="I134" s="29">
        <f>$H134*$G134</f>
        <v/>
      </c>
      <c r="J134" s="25">
        <f>IFERROR(INDEX(月度预算!$F$4:$F$15,MONTH($A134)),"")</f>
        <v/>
      </c>
      <c r="K134" s="25">
        <f>$J134</f>
        <v/>
      </c>
      <c r="L134" s="25">
        <f>$I134*$K134</f>
        <v/>
      </c>
      <c r="M134" s="26">
        <f>年度假设!$B$32</f>
        <v/>
      </c>
      <c r="N134" s="25">
        <f>$L134*$M134</f>
        <v/>
      </c>
    </row>
    <row r="135">
      <c r="A135" s="20">
        <f>$A134+1</f>
        <v/>
      </c>
      <c r="B135" s="9">
        <f>IF($A135="","",CHOOSE(WEEKDAY(A135,2),"周一","周二","周三","周四","周五","周六","周日"))</f>
        <v/>
      </c>
      <c r="C135" s="29">
        <f>IFERROR(INDEX($Q$4:$Q$10,WEEKDAY($A135,2)),"")</f>
        <v/>
      </c>
      <c r="D135" s="27">
        <f>IFERROR(INDEX(月度预算!$E$4:$E$15,MONTH($A135)),"")</f>
        <v/>
      </c>
      <c r="E135" s="21">
        <f>IFERROR(INDEX($U$4:$U$15,MONTH($A135)),"")</f>
        <v/>
      </c>
      <c r="F135" s="29">
        <f>IFERROR(INDEX($V$4:$V$15,MONTH($A135)),"")</f>
        <v/>
      </c>
      <c r="G135" s="27">
        <f>IFERROR($D135*$C135*$E135/$F135,"")</f>
        <v/>
      </c>
      <c r="H135" s="21">
        <f>年度假设!$B$7</f>
        <v/>
      </c>
      <c r="I135" s="29">
        <f>$H135*$G135</f>
        <v/>
      </c>
      <c r="J135" s="25">
        <f>IFERROR(INDEX(月度预算!$F$4:$F$15,MONTH($A135)),"")</f>
        <v/>
      </c>
      <c r="K135" s="25">
        <f>$J135</f>
        <v/>
      </c>
      <c r="L135" s="25">
        <f>$I135*$K135</f>
        <v/>
      </c>
      <c r="M135" s="26">
        <f>年度假设!$B$32</f>
        <v/>
      </c>
      <c r="N135" s="25">
        <f>$L135*$M135</f>
        <v/>
      </c>
    </row>
    <row r="136">
      <c r="A136" s="20">
        <f>$A135+1</f>
        <v/>
      </c>
      <c r="B136" s="9">
        <f>IF($A136="","",CHOOSE(WEEKDAY(A136,2),"周一","周二","周三","周四","周五","周六","周日"))</f>
        <v/>
      </c>
      <c r="C136" s="29">
        <f>IFERROR(INDEX($Q$4:$Q$10,WEEKDAY($A136,2)),"")</f>
        <v/>
      </c>
      <c r="D136" s="27">
        <f>IFERROR(INDEX(月度预算!$E$4:$E$15,MONTH($A136)),"")</f>
        <v/>
      </c>
      <c r="E136" s="21">
        <f>IFERROR(INDEX($U$4:$U$15,MONTH($A136)),"")</f>
        <v/>
      </c>
      <c r="F136" s="29">
        <f>IFERROR(INDEX($V$4:$V$15,MONTH($A136)),"")</f>
        <v/>
      </c>
      <c r="G136" s="27">
        <f>IFERROR($D136*$C136*$E136/$F136,"")</f>
        <v/>
      </c>
      <c r="H136" s="21">
        <f>年度假设!$B$7</f>
        <v/>
      </c>
      <c r="I136" s="29">
        <f>$H136*$G136</f>
        <v/>
      </c>
      <c r="J136" s="25">
        <f>IFERROR(INDEX(月度预算!$F$4:$F$15,MONTH($A136)),"")</f>
        <v/>
      </c>
      <c r="K136" s="25">
        <f>$J136</f>
        <v/>
      </c>
      <c r="L136" s="25">
        <f>$I136*$K136</f>
        <v/>
      </c>
      <c r="M136" s="26">
        <f>年度假设!$B$32</f>
        <v/>
      </c>
      <c r="N136" s="25">
        <f>$L136*$M136</f>
        <v/>
      </c>
    </row>
    <row r="137">
      <c r="A137" s="20">
        <f>$A136+1</f>
        <v/>
      </c>
      <c r="B137" s="9">
        <f>IF($A137="","",CHOOSE(WEEKDAY(A137,2),"周一","周二","周三","周四","周五","周六","周日"))</f>
        <v/>
      </c>
      <c r="C137" s="29">
        <f>IFERROR(INDEX($Q$4:$Q$10,WEEKDAY($A137,2)),"")</f>
        <v/>
      </c>
      <c r="D137" s="27">
        <f>IFERROR(INDEX(月度预算!$E$4:$E$15,MONTH($A137)),"")</f>
        <v/>
      </c>
      <c r="E137" s="21">
        <f>IFERROR(INDEX($U$4:$U$15,MONTH($A137)),"")</f>
        <v/>
      </c>
      <c r="F137" s="29">
        <f>IFERROR(INDEX($V$4:$V$15,MONTH($A137)),"")</f>
        <v/>
      </c>
      <c r="G137" s="27">
        <f>IFERROR($D137*$C137*$E137/$F137,"")</f>
        <v/>
      </c>
      <c r="H137" s="21">
        <f>年度假设!$B$7</f>
        <v/>
      </c>
      <c r="I137" s="29">
        <f>$H137*$G137</f>
        <v/>
      </c>
      <c r="J137" s="25">
        <f>IFERROR(INDEX(月度预算!$F$4:$F$15,MONTH($A137)),"")</f>
        <v/>
      </c>
      <c r="K137" s="25">
        <f>$J137</f>
        <v/>
      </c>
      <c r="L137" s="25">
        <f>$I137*$K137</f>
        <v/>
      </c>
      <c r="M137" s="26">
        <f>年度假设!$B$32</f>
        <v/>
      </c>
      <c r="N137" s="25">
        <f>$L137*$M137</f>
        <v/>
      </c>
    </row>
    <row r="138">
      <c r="A138" s="20">
        <f>$A137+1</f>
        <v/>
      </c>
      <c r="B138" s="9">
        <f>IF($A138="","",CHOOSE(WEEKDAY(A138,2),"周一","周二","周三","周四","周五","周六","周日"))</f>
        <v/>
      </c>
      <c r="C138" s="29">
        <f>IFERROR(INDEX($Q$4:$Q$10,WEEKDAY($A138,2)),"")</f>
        <v/>
      </c>
      <c r="D138" s="27">
        <f>IFERROR(INDEX(月度预算!$E$4:$E$15,MONTH($A138)),"")</f>
        <v/>
      </c>
      <c r="E138" s="21">
        <f>IFERROR(INDEX($U$4:$U$15,MONTH($A138)),"")</f>
        <v/>
      </c>
      <c r="F138" s="29">
        <f>IFERROR(INDEX($V$4:$V$15,MONTH($A138)),"")</f>
        <v/>
      </c>
      <c r="G138" s="27">
        <f>IFERROR($D138*$C138*$E138/$F138,"")</f>
        <v/>
      </c>
      <c r="H138" s="21">
        <f>年度假设!$B$7</f>
        <v/>
      </c>
      <c r="I138" s="29">
        <f>$H138*$G138</f>
        <v/>
      </c>
      <c r="J138" s="25">
        <f>IFERROR(INDEX(月度预算!$F$4:$F$15,MONTH($A138)),"")</f>
        <v/>
      </c>
      <c r="K138" s="25">
        <f>$J138</f>
        <v/>
      </c>
      <c r="L138" s="25">
        <f>$I138*$K138</f>
        <v/>
      </c>
      <c r="M138" s="26">
        <f>年度假设!$B$32</f>
        <v/>
      </c>
      <c r="N138" s="25">
        <f>$L138*$M138</f>
        <v/>
      </c>
    </row>
    <row r="139">
      <c r="A139" s="20">
        <f>$A138+1</f>
        <v/>
      </c>
      <c r="B139" s="9">
        <f>IF($A139="","",CHOOSE(WEEKDAY(A139,2),"周一","周二","周三","周四","周五","周六","周日"))</f>
        <v/>
      </c>
      <c r="C139" s="29">
        <f>IFERROR(INDEX($Q$4:$Q$10,WEEKDAY($A139,2)),"")</f>
        <v/>
      </c>
      <c r="D139" s="27">
        <f>IFERROR(INDEX(月度预算!$E$4:$E$15,MONTH($A139)),"")</f>
        <v/>
      </c>
      <c r="E139" s="21">
        <f>IFERROR(INDEX($U$4:$U$15,MONTH($A139)),"")</f>
        <v/>
      </c>
      <c r="F139" s="29">
        <f>IFERROR(INDEX($V$4:$V$15,MONTH($A139)),"")</f>
        <v/>
      </c>
      <c r="G139" s="27">
        <f>IFERROR($D139*$C139*$E139/$F139,"")</f>
        <v/>
      </c>
      <c r="H139" s="21">
        <f>年度假设!$B$7</f>
        <v/>
      </c>
      <c r="I139" s="29">
        <f>$H139*$G139</f>
        <v/>
      </c>
      <c r="J139" s="25">
        <f>IFERROR(INDEX(月度预算!$F$4:$F$15,MONTH($A139)),"")</f>
        <v/>
      </c>
      <c r="K139" s="25">
        <f>$J139</f>
        <v/>
      </c>
      <c r="L139" s="25">
        <f>$I139*$K139</f>
        <v/>
      </c>
      <c r="M139" s="26">
        <f>年度假设!$B$32</f>
        <v/>
      </c>
      <c r="N139" s="25">
        <f>$L139*$M139</f>
        <v/>
      </c>
    </row>
    <row r="140">
      <c r="A140" s="20">
        <f>$A139+1</f>
        <v/>
      </c>
      <c r="B140" s="9">
        <f>IF($A140="","",CHOOSE(WEEKDAY(A140,2),"周一","周二","周三","周四","周五","周六","周日"))</f>
        <v/>
      </c>
      <c r="C140" s="29">
        <f>IFERROR(INDEX($Q$4:$Q$10,WEEKDAY($A140,2)),"")</f>
        <v/>
      </c>
      <c r="D140" s="27">
        <f>IFERROR(INDEX(月度预算!$E$4:$E$15,MONTH($A140)),"")</f>
        <v/>
      </c>
      <c r="E140" s="21">
        <f>IFERROR(INDEX($U$4:$U$15,MONTH($A140)),"")</f>
        <v/>
      </c>
      <c r="F140" s="29">
        <f>IFERROR(INDEX($V$4:$V$15,MONTH($A140)),"")</f>
        <v/>
      </c>
      <c r="G140" s="27">
        <f>IFERROR($D140*$C140*$E140/$F140,"")</f>
        <v/>
      </c>
      <c r="H140" s="21">
        <f>年度假设!$B$7</f>
        <v/>
      </c>
      <c r="I140" s="29">
        <f>$H140*$G140</f>
        <v/>
      </c>
      <c r="J140" s="25">
        <f>IFERROR(INDEX(月度预算!$F$4:$F$15,MONTH($A140)),"")</f>
        <v/>
      </c>
      <c r="K140" s="25">
        <f>$J140</f>
        <v/>
      </c>
      <c r="L140" s="25">
        <f>$I140*$K140</f>
        <v/>
      </c>
      <c r="M140" s="26">
        <f>年度假设!$B$32</f>
        <v/>
      </c>
      <c r="N140" s="25">
        <f>$L140*$M140</f>
        <v/>
      </c>
    </row>
    <row r="141">
      <c r="A141" s="20">
        <f>$A140+1</f>
        <v/>
      </c>
      <c r="B141" s="9">
        <f>IF($A141="","",CHOOSE(WEEKDAY(A141,2),"周一","周二","周三","周四","周五","周六","周日"))</f>
        <v/>
      </c>
      <c r="C141" s="29">
        <f>IFERROR(INDEX($Q$4:$Q$10,WEEKDAY($A141,2)),"")</f>
        <v/>
      </c>
      <c r="D141" s="27">
        <f>IFERROR(INDEX(月度预算!$E$4:$E$15,MONTH($A141)),"")</f>
        <v/>
      </c>
      <c r="E141" s="21">
        <f>IFERROR(INDEX($U$4:$U$15,MONTH($A141)),"")</f>
        <v/>
      </c>
      <c r="F141" s="29">
        <f>IFERROR(INDEX($V$4:$V$15,MONTH($A141)),"")</f>
        <v/>
      </c>
      <c r="G141" s="27">
        <f>IFERROR($D141*$C141*$E141/$F141,"")</f>
        <v/>
      </c>
      <c r="H141" s="21">
        <f>年度假设!$B$7</f>
        <v/>
      </c>
      <c r="I141" s="29">
        <f>$H141*$G141</f>
        <v/>
      </c>
      <c r="J141" s="25">
        <f>IFERROR(INDEX(月度预算!$F$4:$F$15,MONTH($A141)),"")</f>
        <v/>
      </c>
      <c r="K141" s="25">
        <f>$J141</f>
        <v/>
      </c>
      <c r="L141" s="25">
        <f>$I141*$K141</f>
        <v/>
      </c>
      <c r="M141" s="26">
        <f>年度假设!$B$32</f>
        <v/>
      </c>
      <c r="N141" s="25">
        <f>$L141*$M141</f>
        <v/>
      </c>
    </row>
    <row r="142">
      <c r="A142" s="20">
        <f>$A141+1</f>
        <v/>
      </c>
      <c r="B142" s="9">
        <f>IF($A142="","",CHOOSE(WEEKDAY(A142,2),"周一","周二","周三","周四","周五","周六","周日"))</f>
        <v/>
      </c>
      <c r="C142" s="29">
        <f>IFERROR(INDEX($Q$4:$Q$10,WEEKDAY($A142,2)),"")</f>
        <v/>
      </c>
      <c r="D142" s="27">
        <f>IFERROR(INDEX(月度预算!$E$4:$E$15,MONTH($A142)),"")</f>
        <v/>
      </c>
      <c r="E142" s="21">
        <f>IFERROR(INDEX($U$4:$U$15,MONTH($A142)),"")</f>
        <v/>
      </c>
      <c r="F142" s="29">
        <f>IFERROR(INDEX($V$4:$V$15,MONTH($A142)),"")</f>
        <v/>
      </c>
      <c r="G142" s="27">
        <f>IFERROR($D142*$C142*$E142/$F142,"")</f>
        <v/>
      </c>
      <c r="H142" s="21">
        <f>年度假设!$B$7</f>
        <v/>
      </c>
      <c r="I142" s="29">
        <f>$H142*$G142</f>
        <v/>
      </c>
      <c r="J142" s="25">
        <f>IFERROR(INDEX(月度预算!$F$4:$F$15,MONTH($A142)),"")</f>
        <v/>
      </c>
      <c r="K142" s="25">
        <f>$J142</f>
        <v/>
      </c>
      <c r="L142" s="25">
        <f>$I142*$K142</f>
        <v/>
      </c>
      <c r="M142" s="26">
        <f>年度假设!$B$32</f>
        <v/>
      </c>
      <c r="N142" s="25">
        <f>$L142*$M142</f>
        <v/>
      </c>
    </row>
    <row r="143">
      <c r="A143" s="20">
        <f>$A142+1</f>
        <v/>
      </c>
      <c r="B143" s="9">
        <f>IF($A143="","",CHOOSE(WEEKDAY(A143,2),"周一","周二","周三","周四","周五","周六","周日"))</f>
        <v/>
      </c>
      <c r="C143" s="29">
        <f>IFERROR(INDEX($Q$4:$Q$10,WEEKDAY($A143,2)),"")</f>
        <v/>
      </c>
      <c r="D143" s="27">
        <f>IFERROR(INDEX(月度预算!$E$4:$E$15,MONTH($A143)),"")</f>
        <v/>
      </c>
      <c r="E143" s="21">
        <f>IFERROR(INDEX($U$4:$U$15,MONTH($A143)),"")</f>
        <v/>
      </c>
      <c r="F143" s="29">
        <f>IFERROR(INDEX($V$4:$V$15,MONTH($A143)),"")</f>
        <v/>
      </c>
      <c r="G143" s="27">
        <f>IFERROR($D143*$C143*$E143/$F143,"")</f>
        <v/>
      </c>
      <c r="H143" s="21">
        <f>年度假设!$B$7</f>
        <v/>
      </c>
      <c r="I143" s="29">
        <f>$H143*$G143</f>
        <v/>
      </c>
      <c r="J143" s="25">
        <f>IFERROR(INDEX(月度预算!$F$4:$F$15,MONTH($A143)),"")</f>
        <v/>
      </c>
      <c r="K143" s="25">
        <f>$J143</f>
        <v/>
      </c>
      <c r="L143" s="25">
        <f>$I143*$K143</f>
        <v/>
      </c>
      <c r="M143" s="26">
        <f>年度假设!$B$32</f>
        <v/>
      </c>
      <c r="N143" s="25">
        <f>$L143*$M143</f>
        <v/>
      </c>
    </row>
    <row r="144">
      <c r="A144" s="20">
        <f>$A143+1</f>
        <v/>
      </c>
      <c r="B144" s="9">
        <f>IF($A144="","",CHOOSE(WEEKDAY(A144,2),"周一","周二","周三","周四","周五","周六","周日"))</f>
        <v/>
      </c>
      <c r="C144" s="29">
        <f>IFERROR(INDEX($Q$4:$Q$10,WEEKDAY($A144,2)),"")</f>
        <v/>
      </c>
      <c r="D144" s="27">
        <f>IFERROR(INDEX(月度预算!$E$4:$E$15,MONTH($A144)),"")</f>
        <v/>
      </c>
      <c r="E144" s="21">
        <f>IFERROR(INDEX($U$4:$U$15,MONTH($A144)),"")</f>
        <v/>
      </c>
      <c r="F144" s="29">
        <f>IFERROR(INDEX($V$4:$V$15,MONTH($A144)),"")</f>
        <v/>
      </c>
      <c r="G144" s="27">
        <f>IFERROR($D144*$C144*$E144/$F144,"")</f>
        <v/>
      </c>
      <c r="H144" s="21">
        <f>年度假设!$B$7</f>
        <v/>
      </c>
      <c r="I144" s="29">
        <f>$H144*$G144</f>
        <v/>
      </c>
      <c r="J144" s="25">
        <f>IFERROR(INDEX(月度预算!$F$4:$F$15,MONTH($A144)),"")</f>
        <v/>
      </c>
      <c r="K144" s="25">
        <f>$J144</f>
        <v/>
      </c>
      <c r="L144" s="25">
        <f>$I144*$K144</f>
        <v/>
      </c>
      <c r="M144" s="26">
        <f>年度假设!$B$32</f>
        <v/>
      </c>
      <c r="N144" s="25">
        <f>$L144*$M144</f>
        <v/>
      </c>
    </row>
    <row r="145">
      <c r="A145" s="20">
        <f>$A144+1</f>
        <v/>
      </c>
      <c r="B145" s="9">
        <f>IF($A145="","",CHOOSE(WEEKDAY(A145,2),"周一","周二","周三","周四","周五","周六","周日"))</f>
        <v/>
      </c>
      <c r="C145" s="29">
        <f>IFERROR(INDEX($Q$4:$Q$10,WEEKDAY($A145,2)),"")</f>
        <v/>
      </c>
      <c r="D145" s="27">
        <f>IFERROR(INDEX(月度预算!$E$4:$E$15,MONTH($A145)),"")</f>
        <v/>
      </c>
      <c r="E145" s="21">
        <f>IFERROR(INDEX($U$4:$U$15,MONTH($A145)),"")</f>
        <v/>
      </c>
      <c r="F145" s="29">
        <f>IFERROR(INDEX($V$4:$V$15,MONTH($A145)),"")</f>
        <v/>
      </c>
      <c r="G145" s="27">
        <f>IFERROR($D145*$C145*$E145/$F145,"")</f>
        <v/>
      </c>
      <c r="H145" s="21">
        <f>年度假设!$B$7</f>
        <v/>
      </c>
      <c r="I145" s="29">
        <f>$H145*$G145</f>
        <v/>
      </c>
      <c r="J145" s="25">
        <f>IFERROR(INDEX(月度预算!$F$4:$F$15,MONTH($A145)),"")</f>
        <v/>
      </c>
      <c r="K145" s="25">
        <f>$J145</f>
        <v/>
      </c>
      <c r="L145" s="25">
        <f>$I145*$K145</f>
        <v/>
      </c>
      <c r="M145" s="26">
        <f>年度假设!$B$32</f>
        <v/>
      </c>
      <c r="N145" s="25">
        <f>$L145*$M145</f>
        <v/>
      </c>
    </row>
    <row r="146">
      <c r="A146" s="20">
        <f>$A145+1</f>
        <v/>
      </c>
      <c r="B146" s="9">
        <f>IF($A146="","",CHOOSE(WEEKDAY(A146,2),"周一","周二","周三","周四","周五","周六","周日"))</f>
        <v/>
      </c>
      <c r="C146" s="29">
        <f>IFERROR(INDEX($Q$4:$Q$10,WEEKDAY($A146,2)),"")</f>
        <v/>
      </c>
      <c r="D146" s="27">
        <f>IFERROR(INDEX(月度预算!$E$4:$E$15,MONTH($A146)),"")</f>
        <v/>
      </c>
      <c r="E146" s="21">
        <f>IFERROR(INDEX($U$4:$U$15,MONTH($A146)),"")</f>
        <v/>
      </c>
      <c r="F146" s="29">
        <f>IFERROR(INDEX($V$4:$V$15,MONTH($A146)),"")</f>
        <v/>
      </c>
      <c r="G146" s="27">
        <f>IFERROR($D146*$C146*$E146/$F146,"")</f>
        <v/>
      </c>
      <c r="H146" s="21">
        <f>年度假设!$B$7</f>
        <v/>
      </c>
      <c r="I146" s="29">
        <f>$H146*$G146</f>
        <v/>
      </c>
      <c r="J146" s="25">
        <f>IFERROR(INDEX(月度预算!$F$4:$F$15,MONTH($A146)),"")</f>
        <v/>
      </c>
      <c r="K146" s="25">
        <f>$J146</f>
        <v/>
      </c>
      <c r="L146" s="25">
        <f>$I146*$K146</f>
        <v/>
      </c>
      <c r="M146" s="26">
        <f>年度假设!$B$32</f>
        <v/>
      </c>
      <c r="N146" s="25">
        <f>$L146*$M146</f>
        <v/>
      </c>
    </row>
    <row r="147">
      <c r="A147" s="20">
        <f>$A146+1</f>
        <v/>
      </c>
      <c r="B147" s="9">
        <f>IF($A147="","",CHOOSE(WEEKDAY(A147,2),"周一","周二","周三","周四","周五","周六","周日"))</f>
        <v/>
      </c>
      <c r="C147" s="29">
        <f>IFERROR(INDEX($Q$4:$Q$10,WEEKDAY($A147,2)),"")</f>
        <v/>
      </c>
      <c r="D147" s="27">
        <f>IFERROR(INDEX(月度预算!$E$4:$E$15,MONTH($A147)),"")</f>
        <v/>
      </c>
      <c r="E147" s="21">
        <f>IFERROR(INDEX($U$4:$U$15,MONTH($A147)),"")</f>
        <v/>
      </c>
      <c r="F147" s="29">
        <f>IFERROR(INDEX($V$4:$V$15,MONTH($A147)),"")</f>
        <v/>
      </c>
      <c r="G147" s="27">
        <f>IFERROR($D147*$C147*$E147/$F147,"")</f>
        <v/>
      </c>
      <c r="H147" s="21">
        <f>年度假设!$B$7</f>
        <v/>
      </c>
      <c r="I147" s="29">
        <f>$H147*$G147</f>
        <v/>
      </c>
      <c r="J147" s="25">
        <f>IFERROR(INDEX(月度预算!$F$4:$F$15,MONTH($A147)),"")</f>
        <v/>
      </c>
      <c r="K147" s="25">
        <f>$J147</f>
        <v/>
      </c>
      <c r="L147" s="25">
        <f>$I147*$K147</f>
        <v/>
      </c>
      <c r="M147" s="26">
        <f>年度假设!$B$32</f>
        <v/>
      </c>
      <c r="N147" s="25">
        <f>$L147*$M147</f>
        <v/>
      </c>
    </row>
    <row r="148">
      <c r="A148" s="20">
        <f>$A147+1</f>
        <v/>
      </c>
      <c r="B148" s="9">
        <f>IF($A148="","",CHOOSE(WEEKDAY(A148,2),"周一","周二","周三","周四","周五","周六","周日"))</f>
        <v/>
      </c>
      <c r="C148" s="29">
        <f>IFERROR(INDEX($Q$4:$Q$10,WEEKDAY($A148,2)),"")</f>
        <v/>
      </c>
      <c r="D148" s="27">
        <f>IFERROR(INDEX(月度预算!$E$4:$E$15,MONTH($A148)),"")</f>
        <v/>
      </c>
      <c r="E148" s="21">
        <f>IFERROR(INDEX($U$4:$U$15,MONTH($A148)),"")</f>
        <v/>
      </c>
      <c r="F148" s="29">
        <f>IFERROR(INDEX($V$4:$V$15,MONTH($A148)),"")</f>
        <v/>
      </c>
      <c r="G148" s="27">
        <f>IFERROR($D148*$C148*$E148/$F148,"")</f>
        <v/>
      </c>
      <c r="H148" s="21">
        <f>年度假设!$B$7</f>
        <v/>
      </c>
      <c r="I148" s="29">
        <f>$H148*$G148</f>
        <v/>
      </c>
      <c r="J148" s="25">
        <f>IFERROR(INDEX(月度预算!$F$4:$F$15,MONTH($A148)),"")</f>
        <v/>
      </c>
      <c r="K148" s="25">
        <f>$J148</f>
        <v/>
      </c>
      <c r="L148" s="25">
        <f>$I148*$K148</f>
        <v/>
      </c>
      <c r="M148" s="26">
        <f>年度假设!$B$32</f>
        <v/>
      </c>
      <c r="N148" s="25">
        <f>$L148*$M148</f>
        <v/>
      </c>
    </row>
    <row r="149">
      <c r="A149" s="20">
        <f>$A148+1</f>
        <v/>
      </c>
      <c r="B149" s="9">
        <f>IF($A149="","",CHOOSE(WEEKDAY(A149,2),"周一","周二","周三","周四","周五","周六","周日"))</f>
        <v/>
      </c>
      <c r="C149" s="29">
        <f>IFERROR(INDEX($Q$4:$Q$10,WEEKDAY($A149,2)),"")</f>
        <v/>
      </c>
      <c r="D149" s="27">
        <f>IFERROR(INDEX(月度预算!$E$4:$E$15,MONTH($A149)),"")</f>
        <v/>
      </c>
      <c r="E149" s="21">
        <f>IFERROR(INDEX($U$4:$U$15,MONTH($A149)),"")</f>
        <v/>
      </c>
      <c r="F149" s="29">
        <f>IFERROR(INDEX($V$4:$V$15,MONTH($A149)),"")</f>
        <v/>
      </c>
      <c r="G149" s="27">
        <f>IFERROR($D149*$C149*$E149/$F149,"")</f>
        <v/>
      </c>
      <c r="H149" s="21">
        <f>年度假设!$B$7</f>
        <v/>
      </c>
      <c r="I149" s="29">
        <f>$H149*$G149</f>
        <v/>
      </c>
      <c r="J149" s="25">
        <f>IFERROR(INDEX(月度预算!$F$4:$F$15,MONTH($A149)),"")</f>
        <v/>
      </c>
      <c r="K149" s="25">
        <f>$J149</f>
        <v/>
      </c>
      <c r="L149" s="25">
        <f>$I149*$K149</f>
        <v/>
      </c>
      <c r="M149" s="26">
        <f>年度假设!$B$32</f>
        <v/>
      </c>
      <c r="N149" s="25">
        <f>$L149*$M149</f>
        <v/>
      </c>
    </row>
    <row r="150">
      <c r="A150" s="20">
        <f>$A149+1</f>
        <v/>
      </c>
      <c r="B150" s="9">
        <f>IF($A150="","",CHOOSE(WEEKDAY(A150,2),"周一","周二","周三","周四","周五","周六","周日"))</f>
        <v/>
      </c>
      <c r="C150" s="29">
        <f>IFERROR(INDEX($Q$4:$Q$10,WEEKDAY($A150,2)),"")</f>
        <v/>
      </c>
      <c r="D150" s="27">
        <f>IFERROR(INDEX(月度预算!$E$4:$E$15,MONTH($A150)),"")</f>
        <v/>
      </c>
      <c r="E150" s="21">
        <f>IFERROR(INDEX($U$4:$U$15,MONTH($A150)),"")</f>
        <v/>
      </c>
      <c r="F150" s="29">
        <f>IFERROR(INDEX($V$4:$V$15,MONTH($A150)),"")</f>
        <v/>
      </c>
      <c r="G150" s="27">
        <f>IFERROR($D150*$C150*$E150/$F150,"")</f>
        <v/>
      </c>
      <c r="H150" s="21">
        <f>年度假设!$B$7</f>
        <v/>
      </c>
      <c r="I150" s="29">
        <f>$H150*$G150</f>
        <v/>
      </c>
      <c r="J150" s="25">
        <f>IFERROR(INDEX(月度预算!$F$4:$F$15,MONTH($A150)),"")</f>
        <v/>
      </c>
      <c r="K150" s="25">
        <f>$J150</f>
        <v/>
      </c>
      <c r="L150" s="25">
        <f>$I150*$K150</f>
        <v/>
      </c>
      <c r="M150" s="26">
        <f>年度假设!$B$32</f>
        <v/>
      </c>
      <c r="N150" s="25">
        <f>$L150*$M150</f>
        <v/>
      </c>
    </row>
    <row r="151">
      <c r="A151" s="20">
        <f>$A150+1</f>
        <v/>
      </c>
      <c r="B151" s="9">
        <f>IF($A151="","",CHOOSE(WEEKDAY(A151,2),"周一","周二","周三","周四","周五","周六","周日"))</f>
        <v/>
      </c>
      <c r="C151" s="29">
        <f>IFERROR(INDEX($Q$4:$Q$10,WEEKDAY($A151,2)),"")</f>
        <v/>
      </c>
      <c r="D151" s="27">
        <f>IFERROR(INDEX(月度预算!$E$4:$E$15,MONTH($A151)),"")</f>
        <v/>
      </c>
      <c r="E151" s="21">
        <f>IFERROR(INDEX($U$4:$U$15,MONTH($A151)),"")</f>
        <v/>
      </c>
      <c r="F151" s="29">
        <f>IFERROR(INDEX($V$4:$V$15,MONTH($A151)),"")</f>
        <v/>
      </c>
      <c r="G151" s="27">
        <f>IFERROR($D151*$C151*$E151/$F151,"")</f>
        <v/>
      </c>
      <c r="H151" s="21">
        <f>年度假设!$B$7</f>
        <v/>
      </c>
      <c r="I151" s="29">
        <f>$H151*$G151</f>
        <v/>
      </c>
      <c r="J151" s="25">
        <f>IFERROR(INDEX(月度预算!$F$4:$F$15,MONTH($A151)),"")</f>
        <v/>
      </c>
      <c r="K151" s="25">
        <f>$J151</f>
        <v/>
      </c>
      <c r="L151" s="25">
        <f>$I151*$K151</f>
        <v/>
      </c>
      <c r="M151" s="26">
        <f>年度假设!$B$32</f>
        <v/>
      </c>
      <c r="N151" s="25">
        <f>$L151*$M151</f>
        <v/>
      </c>
    </row>
    <row r="152">
      <c r="A152" s="20">
        <f>$A151+1</f>
        <v/>
      </c>
      <c r="B152" s="9">
        <f>IF($A152="","",CHOOSE(WEEKDAY(A152,2),"周一","周二","周三","周四","周五","周六","周日"))</f>
        <v/>
      </c>
      <c r="C152" s="29">
        <f>IFERROR(INDEX($Q$4:$Q$10,WEEKDAY($A152,2)),"")</f>
        <v/>
      </c>
      <c r="D152" s="27">
        <f>IFERROR(INDEX(月度预算!$E$4:$E$15,MONTH($A152)),"")</f>
        <v/>
      </c>
      <c r="E152" s="21">
        <f>IFERROR(INDEX($U$4:$U$15,MONTH($A152)),"")</f>
        <v/>
      </c>
      <c r="F152" s="29">
        <f>IFERROR(INDEX($V$4:$V$15,MONTH($A152)),"")</f>
        <v/>
      </c>
      <c r="G152" s="27">
        <f>IFERROR($D152*$C152*$E152/$F152,"")</f>
        <v/>
      </c>
      <c r="H152" s="21">
        <f>年度假设!$B$7</f>
        <v/>
      </c>
      <c r="I152" s="29">
        <f>$H152*$G152</f>
        <v/>
      </c>
      <c r="J152" s="25">
        <f>IFERROR(INDEX(月度预算!$F$4:$F$15,MONTH($A152)),"")</f>
        <v/>
      </c>
      <c r="K152" s="25">
        <f>$J152</f>
        <v/>
      </c>
      <c r="L152" s="25">
        <f>$I152*$K152</f>
        <v/>
      </c>
      <c r="M152" s="26">
        <f>年度假设!$B$32</f>
        <v/>
      </c>
      <c r="N152" s="25">
        <f>$L152*$M152</f>
        <v/>
      </c>
    </row>
    <row r="153">
      <c r="A153" s="20">
        <f>$A152+1</f>
        <v/>
      </c>
      <c r="B153" s="9">
        <f>IF($A153="","",CHOOSE(WEEKDAY(A153,2),"周一","周二","周三","周四","周五","周六","周日"))</f>
        <v/>
      </c>
      <c r="C153" s="29">
        <f>IFERROR(INDEX($Q$4:$Q$10,WEEKDAY($A153,2)),"")</f>
        <v/>
      </c>
      <c r="D153" s="27">
        <f>IFERROR(INDEX(月度预算!$E$4:$E$15,MONTH($A153)),"")</f>
        <v/>
      </c>
      <c r="E153" s="21">
        <f>IFERROR(INDEX($U$4:$U$15,MONTH($A153)),"")</f>
        <v/>
      </c>
      <c r="F153" s="29">
        <f>IFERROR(INDEX($V$4:$V$15,MONTH($A153)),"")</f>
        <v/>
      </c>
      <c r="G153" s="27">
        <f>IFERROR($D153*$C153*$E153/$F153,"")</f>
        <v/>
      </c>
      <c r="H153" s="21">
        <f>年度假设!$B$7</f>
        <v/>
      </c>
      <c r="I153" s="29">
        <f>$H153*$G153</f>
        <v/>
      </c>
      <c r="J153" s="25">
        <f>IFERROR(INDEX(月度预算!$F$4:$F$15,MONTH($A153)),"")</f>
        <v/>
      </c>
      <c r="K153" s="25">
        <f>$J153</f>
        <v/>
      </c>
      <c r="L153" s="25">
        <f>$I153*$K153</f>
        <v/>
      </c>
      <c r="M153" s="26">
        <f>年度假设!$B$32</f>
        <v/>
      </c>
      <c r="N153" s="25">
        <f>$L153*$M153</f>
        <v/>
      </c>
    </row>
    <row r="154">
      <c r="A154" s="20">
        <f>$A153+1</f>
        <v/>
      </c>
      <c r="B154" s="9">
        <f>IF($A154="","",CHOOSE(WEEKDAY(A154,2),"周一","周二","周三","周四","周五","周六","周日"))</f>
        <v/>
      </c>
      <c r="C154" s="29">
        <f>IFERROR(INDEX($Q$4:$Q$10,WEEKDAY($A154,2)),"")</f>
        <v/>
      </c>
      <c r="D154" s="27">
        <f>IFERROR(INDEX(月度预算!$E$4:$E$15,MONTH($A154)),"")</f>
        <v/>
      </c>
      <c r="E154" s="21">
        <f>IFERROR(INDEX($U$4:$U$15,MONTH($A154)),"")</f>
        <v/>
      </c>
      <c r="F154" s="29">
        <f>IFERROR(INDEX($V$4:$V$15,MONTH($A154)),"")</f>
        <v/>
      </c>
      <c r="G154" s="27">
        <f>IFERROR($D154*$C154*$E154/$F154,"")</f>
        <v/>
      </c>
      <c r="H154" s="21">
        <f>年度假设!$B$7</f>
        <v/>
      </c>
      <c r="I154" s="29">
        <f>$H154*$G154</f>
        <v/>
      </c>
      <c r="J154" s="25">
        <f>IFERROR(INDEX(月度预算!$F$4:$F$15,MONTH($A154)),"")</f>
        <v/>
      </c>
      <c r="K154" s="25">
        <f>$J154</f>
        <v/>
      </c>
      <c r="L154" s="25">
        <f>$I154*$K154</f>
        <v/>
      </c>
      <c r="M154" s="26">
        <f>年度假设!$B$32</f>
        <v/>
      </c>
      <c r="N154" s="25">
        <f>$L154*$M154</f>
        <v/>
      </c>
    </row>
    <row r="155">
      <c r="A155" s="20">
        <f>$A154+1</f>
        <v/>
      </c>
      <c r="B155" s="9">
        <f>IF($A155="","",CHOOSE(WEEKDAY(A155,2),"周一","周二","周三","周四","周五","周六","周日"))</f>
        <v/>
      </c>
      <c r="C155" s="29">
        <f>IFERROR(INDEX($Q$4:$Q$10,WEEKDAY($A155,2)),"")</f>
        <v/>
      </c>
      <c r="D155" s="27">
        <f>IFERROR(INDEX(月度预算!$E$4:$E$15,MONTH($A155)),"")</f>
        <v/>
      </c>
      <c r="E155" s="21">
        <f>IFERROR(INDEX($U$4:$U$15,MONTH($A155)),"")</f>
        <v/>
      </c>
      <c r="F155" s="29">
        <f>IFERROR(INDEX($V$4:$V$15,MONTH($A155)),"")</f>
        <v/>
      </c>
      <c r="G155" s="27">
        <f>IFERROR($D155*$C155*$E155/$F155,"")</f>
        <v/>
      </c>
      <c r="H155" s="21">
        <f>年度假设!$B$7</f>
        <v/>
      </c>
      <c r="I155" s="29">
        <f>$H155*$G155</f>
        <v/>
      </c>
      <c r="J155" s="25">
        <f>IFERROR(INDEX(月度预算!$F$4:$F$15,MONTH($A155)),"")</f>
        <v/>
      </c>
      <c r="K155" s="25">
        <f>$J155</f>
        <v/>
      </c>
      <c r="L155" s="25">
        <f>$I155*$K155</f>
        <v/>
      </c>
      <c r="M155" s="26">
        <f>年度假设!$B$32</f>
        <v/>
      </c>
      <c r="N155" s="25">
        <f>$L155*$M155</f>
        <v/>
      </c>
    </row>
    <row r="156">
      <c r="A156" s="20">
        <f>$A155+1</f>
        <v/>
      </c>
      <c r="B156" s="9">
        <f>IF($A156="","",CHOOSE(WEEKDAY(A156,2),"周一","周二","周三","周四","周五","周六","周日"))</f>
        <v/>
      </c>
      <c r="C156" s="29">
        <f>IFERROR(INDEX($Q$4:$Q$10,WEEKDAY($A156,2)),"")</f>
        <v/>
      </c>
      <c r="D156" s="27">
        <f>IFERROR(INDEX(月度预算!$E$4:$E$15,MONTH($A156)),"")</f>
        <v/>
      </c>
      <c r="E156" s="21">
        <f>IFERROR(INDEX($U$4:$U$15,MONTH($A156)),"")</f>
        <v/>
      </c>
      <c r="F156" s="29">
        <f>IFERROR(INDEX($V$4:$V$15,MONTH($A156)),"")</f>
        <v/>
      </c>
      <c r="G156" s="27">
        <f>IFERROR($D156*$C156*$E156/$F156,"")</f>
        <v/>
      </c>
      <c r="H156" s="21">
        <f>年度假设!$B$7</f>
        <v/>
      </c>
      <c r="I156" s="29">
        <f>$H156*$G156</f>
        <v/>
      </c>
      <c r="J156" s="25">
        <f>IFERROR(INDEX(月度预算!$F$4:$F$15,MONTH($A156)),"")</f>
        <v/>
      </c>
      <c r="K156" s="25">
        <f>$J156</f>
        <v/>
      </c>
      <c r="L156" s="25">
        <f>$I156*$K156</f>
        <v/>
      </c>
      <c r="M156" s="26">
        <f>年度假设!$B$32</f>
        <v/>
      </c>
      <c r="N156" s="25">
        <f>$L156*$M156</f>
        <v/>
      </c>
    </row>
    <row r="157">
      <c r="A157" s="20">
        <f>$A156+1</f>
        <v/>
      </c>
      <c r="B157" s="9">
        <f>IF($A157="","",CHOOSE(WEEKDAY(A157,2),"周一","周二","周三","周四","周五","周六","周日"))</f>
        <v/>
      </c>
      <c r="C157" s="29">
        <f>IFERROR(INDEX($Q$4:$Q$10,WEEKDAY($A157,2)),"")</f>
        <v/>
      </c>
      <c r="D157" s="27">
        <f>IFERROR(INDEX(月度预算!$E$4:$E$15,MONTH($A157)),"")</f>
        <v/>
      </c>
      <c r="E157" s="21">
        <f>IFERROR(INDEX($U$4:$U$15,MONTH($A157)),"")</f>
        <v/>
      </c>
      <c r="F157" s="29">
        <f>IFERROR(INDEX($V$4:$V$15,MONTH($A157)),"")</f>
        <v/>
      </c>
      <c r="G157" s="27">
        <f>IFERROR($D157*$C157*$E157/$F157,"")</f>
        <v/>
      </c>
      <c r="H157" s="21">
        <f>年度假设!$B$7</f>
        <v/>
      </c>
      <c r="I157" s="29">
        <f>$H157*$G157</f>
        <v/>
      </c>
      <c r="J157" s="25">
        <f>IFERROR(INDEX(月度预算!$F$4:$F$15,MONTH($A157)),"")</f>
        <v/>
      </c>
      <c r="K157" s="25">
        <f>$J157</f>
        <v/>
      </c>
      <c r="L157" s="25">
        <f>$I157*$K157</f>
        <v/>
      </c>
      <c r="M157" s="26">
        <f>年度假设!$B$32</f>
        <v/>
      </c>
      <c r="N157" s="25">
        <f>$L157*$M157</f>
        <v/>
      </c>
    </row>
    <row r="158">
      <c r="A158" s="20">
        <f>$A157+1</f>
        <v/>
      </c>
      <c r="B158" s="9">
        <f>IF($A158="","",CHOOSE(WEEKDAY(A158,2),"周一","周二","周三","周四","周五","周六","周日"))</f>
        <v/>
      </c>
      <c r="C158" s="29">
        <f>IFERROR(INDEX($Q$4:$Q$10,WEEKDAY($A158,2)),"")</f>
        <v/>
      </c>
      <c r="D158" s="27">
        <f>IFERROR(INDEX(月度预算!$E$4:$E$15,MONTH($A158)),"")</f>
        <v/>
      </c>
      <c r="E158" s="21">
        <f>IFERROR(INDEX($U$4:$U$15,MONTH($A158)),"")</f>
        <v/>
      </c>
      <c r="F158" s="29">
        <f>IFERROR(INDEX($V$4:$V$15,MONTH($A158)),"")</f>
        <v/>
      </c>
      <c r="G158" s="27">
        <f>IFERROR($D158*$C158*$E158/$F158,"")</f>
        <v/>
      </c>
      <c r="H158" s="21">
        <f>年度假设!$B$7</f>
        <v/>
      </c>
      <c r="I158" s="29">
        <f>$H158*$G158</f>
        <v/>
      </c>
      <c r="J158" s="25">
        <f>IFERROR(INDEX(月度预算!$F$4:$F$15,MONTH($A158)),"")</f>
        <v/>
      </c>
      <c r="K158" s="25">
        <f>$J158</f>
        <v/>
      </c>
      <c r="L158" s="25">
        <f>$I158*$K158</f>
        <v/>
      </c>
      <c r="M158" s="26">
        <f>年度假设!$B$32</f>
        <v/>
      </c>
      <c r="N158" s="25">
        <f>$L158*$M158</f>
        <v/>
      </c>
    </row>
    <row r="159">
      <c r="A159" s="20">
        <f>$A158+1</f>
        <v/>
      </c>
      <c r="B159" s="9">
        <f>IF($A159="","",CHOOSE(WEEKDAY(A159,2),"周一","周二","周三","周四","周五","周六","周日"))</f>
        <v/>
      </c>
      <c r="C159" s="29">
        <f>IFERROR(INDEX($Q$4:$Q$10,WEEKDAY($A159,2)),"")</f>
        <v/>
      </c>
      <c r="D159" s="27">
        <f>IFERROR(INDEX(月度预算!$E$4:$E$15,MONTH($A159)),"")</f>
        <v/>
      </c>
      <c r="E159" s="21">
        <f>IFERROR(INDEX($U$4:$U$15,MONTH($A159)),"")</f>
        <v/>
      </c>
      <c r="F159" s="29">
        <f>IFERROR(INDEX($V$4:$V$15,MONTH($A159)),"")</f>
        <v/>
      </c>
      <c r="G159" s="27">
        <f>IFERROR($D159*$C159*$E159/$F159,"")</f>
        <v/>
      </c>
      <c r="H159" s="21">
        <f>年度假设!$B$7</f>
        <v/>
      </c>
      <c r="I159" s="29">
        <f>$H159*$G159</f>
        <v/>
      </c>
      <c r="J159" s="25">
        <f>IFERROR(INDEX(月度预算!$F$4:$F$15,MONTH($A159)),"")</f>
        <v/>
      </c>
      <c r="K159" s="25">
        <f>$J159</f>
        <v/>
      </c>
      <c r="L159" s="25">
        <f>$I159*$K159</f>
        <v/>
      </c>
      <c r="M159" s="26">
        <f>年度假设!$B$32</f>
        <v/>
      </c>
      <c r="N159" s="25">
        <f>$L159*$M159</f>
        <v/>
      </c>
    </row>
    <row r="160">
      <c r="A160" s="20">
        <f>$A159+1</f>
        <v/>
      </c>
      <c r="B160" s="9">
        <f>IF($A160="","",CHOOSE(WEEKDAY(A160,2),"周一","周二","周三","周四","周五","周六","周日"))</f>
        <v/>
      </c>
      <c r="C160" s="29">
        <f>IFERROR(INDEX($Q$4:$Q$10,WEEKDAY($A160,2)),"")</f>
        <v/>
      </c>
      <c r="D160" s="27">
        <f>IFERROR(INDEX(月度预算!$E$4:$E$15,MONTH($A160)),"")</f>
        <v/>
      </c>
      <c r="E160" s="21">
        <f>IFERROR(INDEX($U$4:$U$15,MONTH($A160)),"")</f>
        <v/>
      </c>
      <c r="F160" s="29">
        <f>IFERROR(INDEX($V$4:$V$15,MONTH($A160)),"")</f>
        <v/>
      </c>
      <c r="G160" s="27">
        <f>IFERROR($D160*$C160*$E160/$F160,"")</f>
        <v/>
      </c>
      <c r="H160" s="21">
        <f>年度假设!$B$7</f>
        <v/>
      </c>
      <c r="I160" s="29">
        <f>$H160*$G160</f>
        <v/>
      </c>
      <c r="J160" s="25">
        <f>IFERROR(INDEX(月度预算!$F$4:$F$15,MONTH($A160)),"")</f>
        <v/>
      </c>
      <c r="K160" s="25">
        <f>$J160</f>
        <v/>
      </c>
      <c r="L160" s="25">
        <f>$I160*$K160</f>
        <v/>
      </c>
      <c r="M160" s="26">
        <f>年度假设!$B$32</f>
        <v/>
      </c>
      <c r="N160" s="25">
        <f>$L160*$M160</f>
        <v/>
      </c>
    </row>
    <row r="161">
      <c r="A161" s="20">
        <f>$A160+1</f>
        <v/>
      </c>
      <c r="B161" s="9">
        <f>IF($A161="","",CHOOSE(WEEKDAY(A161,2),"周一","周二","周三","周四","周五","周六","周日"))</f>
        <v/>
      </c>
      <c r="C161" s="29">
        <f>IFERROR(INDEX($Q$4:$Q$10,WEEKDAY($A161,2)),"")</f>
        <v/>
      </c>
      <c r="D161" s="27">
        <f>IFERROR(INDEX(月度预算!$E$4:$E$15,MONTH($A161)),"")</f>
        <v/>
      </c>
      <c r="E161" s="21">
        <f>IFERROR(INDEX($U$4:$U$15,MONTH($A161)),"")</f>
        <v/>
      </c>
      <c r="F161" s="29">
        <f>IFERROR(INDEX($V$4:$V$15,MONTH($A161)),"")</f>
        <v/>
      </c>
      <c r="G161" s="27">
        <f>IFERROR($D161*$C161*$E161/$F161,"")</f>
        <v/>
      </c>
      <c r="H161" s="21">
        <f>年度假设!$B$7</f>
        <v/>
      </c>
      <c r="I161" s="29">
        <f>$H161*$G161</f>
        <v/>
      </c>
      <c r="J161" s="25">
        <f>IFERROR(INDEX(月度预算!$F$4:$F$15,MONTH($A161)),"")</f>
        <v/>
      </c>
      <c r="K161" s="25">
        <f>$J161</f>
        <v/>
      </c>
      <c r="L161" s="25">
        <f>$I161*$K161</f>
        <v/>
      </c>
      <c r="M161" s="26">
        <f>年度假设!$B$32</f>
        <v/>
      </c>
      <c r="N161" s="25">
        <f>$L161*$M161</f>
        <v/>
      </c>
    </row>
    <row r="162">
      <c r="A162" s="20">
        <f>$A161+1</f>
        <v/>
      </c>
      <c r="B162" s="9">
        <f>IF($A162="","",CHOOSE(WEEKDAY(A162,2),"周一","周二","周三","周四","周五","周六","周日"))</f>
        <v/>
      </c>
      <c r="C162" s="29">
        <f>IFERROR(INDEX($Q$4:$Q$10,WEEKDAY($A162,2)),"")</f>
        <v/>
      </c>
      <c r="D162" s="27">
        <f>IFERROR(INDEX(月度预算!$E$4:$E$15,MONTH($A162)),"")</f>
        <v/>
      </c>
      <c r="E162" s="21">
        <f>IFERROR(INDEX($U$4:$U$15,MONTH($A162)),"")</f>
        <v/>
      </c>
      <c r="F162" s="29">
        <f>IFERROR(INDEX($V$4:$V$15,MONTH($A162)),"")</f>
        <v/>
      </c>
      <c r="G162" s="27">
        <f>IFERROR($D162*$C162*$E162/$F162,"")</f>
        <v/>
      </c>
      <c r="H162" s="21">
        <f>年度假设!$B$7</f>
        <v/>
      </c>
      <c r="I162" s="29">
        <f>$H162*$G162</f>
        <v/>
      </c>
      <c r="J162" s="25">
        <f>IFERROR(INDEX(月度预算!$F$4:$F$15,MONTH($A162)),"")</f>
        <v/>
      </c>
      <c r="K162" s="25">
        <f>$J162</f>
        <v/>
      </c>
      <c r="L162" s="25">
        <f>$I162*$K162</f>
        <v/>
      </c>
      <c r="M162" s="26">
        <f>年度假设!$B$32</f>
        <v/>
      </c>
      <c r="N162" s="25">
        <f>$L162*$M162</f>
        <v/>
      </c>
    </row>
    <row r="163">
      <c r="A163" s="20">
        <f>$A162+1</f>
        <v/>
      </c>
      <c r="B163" s="9">
        <f>IF($A163="","",CHOOSE(WEEKDAY(A163,2),"周一","周二","周三","周四","周五","周六","周日"))</f>
        <v/>
      </c>
      <c r="C163" s="29">
        <f>IFERROR(INDEX($Q$4:$Q$10,WEEKDAY($A163,2)),"")</f>
        <v/>
      </c>
      <c r="D163" s="27">
        <f>IFERROR(INDEX(月度预算!$E$4:$E$15,MONTH($A163)),"")</f>
        <v/>
      </c>
      <c r="E163" s="21">
        <f>IFERROR(INDEX($U$4:$U$15,MONTH($A163)),"")</f>
        <v/>
      </c>
      <c r="F163" s="29">
        <f>IFERROR(INDEX($V$4:$V$15,MONTH($A163)),"")</f>
        <v/>
      </c>
      <c r="G163" s="27">
        <f>IFERROR($D163*$C163*$E163/$F163,"")</f>
        <v/>
      </c>
      <c r="H163" s="21">
        <f>年度假设!$B$7</f>
        <v/>
      </c>
      <c r="I163" s="29">
        <f>$H163*$G163</f>
        <v/>
      </c>
      <c r="J163" s="25">
        <f>IFERROR(INDEX(月度预算!$F$4:$F$15,MONTH($A163)),"")</f>
        <v/>
      </c>
      <c r="K163" s="25">
        <f>$J163</f>
        <v/>
      </c>
      <c r="L163" s="25">
        <f>$I163*$K163</f>
        <v/>
      </c>
      <c r="M163" s="26">
        <f>年度假设!$B$32</f>
        <v/>
      </c>
      <c r="N163" s="25">
        <f>$L163*$M163</f>
        <v/>
      </c>
    </row>
    <row r="164">
      <c r="A164" s="20">
        <f>$A163+1</f>
        <v/>
      </c>
      <c r="B164" s="9">
        <f>IF($A164="","",CHOOSE(WEEKDAY(A164,2),"周一","周二","周三","周四","周五","周六","周日"))</f>
        <v/>
      </c>
      <c r="C164" s="29">
        <f>IFERROR(INDEX($Q$4:$Q$10,WEEKDAY($A164,2)),"")</f>
        <v/>
      </c>
      <c r="D164" s="27">
        <f>IFERROR(INDEX(月度预算!$E$4:$E$15,MONTH($A164)),"")</f>
        <v/>
      </c>
      <c r="E164" s="21">
        <f>IFERROR(INDEX($U$4:$U$15,MONTH($A164)),"")</f>
        <v/>
      </c>
      <c r="F164" s="29">
        <f>IFERROR(INDEX($V$4:$V$15,MONTH($A164)),"")</f>
        <v/>
      </c>
      <c r="G164" s="27">
        <f>IFERROR($D164*$C164*$E164/$F164,"")</f>
        <v/>
      </c>
      <c r="H164" s="21">
        <f>年度假设!$B$7</f>
        <v/>
      </c>
      <c r="I164" s="29">
        <f>$H164*$G164</f>
        <v/>
      </c>
      <c r="J164" s="25">
        <f>IFERROR(INDEX(月度预算!$F$4:$F$15,MONTH($A164)),"")</f>
        <v/>
      </c>
      <c r="K164" s="25">
        <f>$J164</f>
        <v/>
      </c>
      <c r="L164" s="25">
        <f>$I164*$K164</f>
        <v/>
      </c>
      <c r="M164" s="26">
        <f>年度假设!$B$32</f>
        <v/>
      </c>
      <c r="N164" s="25">
        <f>$L164*$M164</f>
        <v/>
      </c>
    </row>
    <row r="165">
      <c r="A165" s="20">
        <f>$A164+1</f>
        <v/>
      </c>
      <c r="B165" s="9">
        <f>IF($A165="","",CHOOSE(WEEKDAY(A165,2),"周一","周二","周三","周四","周五","周六","周日"))</f>
        <v/>
      </c>
      <c r="C165" s="29">
        <f>IFERROR(INDEX($Q$4:$Q$10,WEEKDAY($A165,2)),"")</f>
        <v/>
      </c>
      <c r="D165" s="27">
        <f>IFERROR(INDEX(月度预算!$E$4:$E$15,MONTH($A165)),"")</f>
        <v/>
      </c>
      <c r="E165" s="21">
        <f>IFERROR(INDEX($U$4:$U$15,MONTH($A165)),"")</f>
        <v/>
      </c>
      <c r="F165" s="29">
        <f>IFERROR(INDEX($V$4:$V$15,MONTH($A165)),"")</f>
        <v/>
      </c>
      <c r="G165" s="27">
        <f>IFERROR($D165*$C165*$E165/$F165,"")</f>
        <v/>
      </c>
      <c r="H165" s="21">
        <f>年度假设!$B$7</f>
        <v/>
      </c>
      <c r="I165" s="29">
        <f>$H165*$G165</f>
        <v/>
      </c>
      <c r="J165" s="25">
        <f>IFERROR(INDEX(月度预算!$F$4:$F$15,MONTH($A165)),"")</f>
        <v/>
      </c>
      <c r="K165" s="25">
        <f>$J165</f>
        <v/>
      </c>
      <c r="L165" s="25">
        <f>$I165*$K165</f>
        <v/>
      </c>
      <c r="M165" s="26">
        <f>年度假设!$B$32</f>
        <v/>
      </c>
      <c r="N165" s="25">
        <f>$L165*$M165</f>
        <v/>
      </c>
    </row>
    <row r="166">
      <c r="A166" s="20">
        <f>$A165+1</f>
        <v/>
      </c>
      <c r="B166" s="9">
        <f>IF($A166="","",CHOOSE(WEEKDAY(A166,2),"周一","周二","周三","周四","周五","周六","周日"))</f>
        <v/>
      </c>
      <c r="C166" s="29">
        <f>IFERROR(INDEX($Q$4:$Q$10,WEEKDAY($A166,2)),"")</f>
        <v/>
      </c>
      <c r="D166" s="27">
        <f>IFERROR(INDEX(月度预算!$E$4:$E$15,MONTH($A166)),"")</f>
        <v/>
      </c>
      <c r="E166" s="21">
        <f>IFERROR(INDEX($U$4:$U$15,MONTH($A166)),"")</f>
        <v/>
      </c>
      <c r="F166" s="29">
        <f>IFERROR(INDEX($V$4:$V$15,MONTH($A166)),"")</f>
        <v/>
      </c>
      <c r="G166" s="27">
        <f>IFERROR($D166*$C166*$E166/$F166,"")</f>
        <v/>
      </c>
      <c r="H166" s="21">
        <f>年度假设!$B$7</f>
        <v/>
      </c>
      <c r="I166" s="29">
        <f>$H166*$G166</f>
        <v/>
      </c>
      <c r="J166" s="25">
        <f>IFERROR(INDEX(月度预算!$F$4:$F$15,MONTH($A166)),"")</f>
        <v/>
      </c>
      <c r="K166" s="25">
        <f>$J166</f>
        <v/>
      </c>
      <c r="L166" s="25">
        <f>$I166*$K166</f>
        <v/>
      </c>
      <c r="M166" s="26">
        <f>年度假设!$B$32</f>
        <v/>
      </c>
      <c r="N166" s="25">
        <f>$L166*$M166</f>
        <v/>
      </c>
    </row>
    <row r="167">
      <c r="A167" s="20">
        <f>$A166+1</f>
        <v/>
      </c>
      <c r="B167" s="9">
        <f>IF($A167="","",CHOOSE(WEEKDAY(A167,2),"周一","周二","周三","周四","周五","周六","周日"))</f>
        <v/>
      </c>
      <c r="C167" s="29">
        <f>IFERROR(INDEX($Q$4:$Q$10,WEEKDAY($A167,2)),"")</f>
        <v/>
      </c>
      <c r="D167" s="27">
        <f>IFERROR(INDEX(月度预算!$E$4:$E$15,MONTH($A167)),"")</f>
        <v/>
      </c>
      <c r="E167" s="21">
        <f>IFERROR(INDEX($U$4:$U$15,MONTH($A167)),"")</f>
        <v/>
      </c>
      <c r="F167" s="29">
        <f>IFERROR(INDEX($V$4:$V$15,MONTH($A167)),"")</f>
        <v/>
      </c>
      <c r="G167" s="27">
        <f>IFERROR($D167*$C167*$E167/$F167,"")</f>
        <v/>
      </c>
      <c r="H167" s="21">
        <f>年度假设!$B$7</f>
        <v/>
      </c>
      <c r="I167" s="29">
        <f>$H167*$G167</f>
        <v/>
      </c>
      <c r="J167" s="25">
        <f>IFERROR(INDEX(月度预算!$F$4:$F$15,MONTH($A167)),"")</f>
        <v/>
      </c>
      <c r="K167" s="25">
        <f>$J167</f>
        <v/>
      </c>
      <c r="L167" s="25">
        <f>$I167*$K167</f>
        <v/>
      </c>
      <c r="M167" s="26">
        <f>年度假设!$B$32</f>
        <v/>
      </c>
      <c r="N167" s="25">
        <f>$L167*$M167</f>
        <v/>
      </c>
    </row>
    <row r="168">
      <c r="A168" s="20">
        <f>$A167+1</f>
        <v/>
      </c>
      <c r="B168" s="9">
        <f>IF($A168="","",CHOOSE(WEEKDAY(A168,2),"周一","周二","周三","周四","周五","周六","周日"))</f>
        <v/>
      </c>
      <c r="C168" s="29">
        <f>IFERROR(INDEX($Q$4:$Q$10,WEEKDAY($A168,2)),"")</f>
        <v/>
      </c>
      <c r="D168" s="27">
        <f>IFERROR(INDEX(月度预算!$E$4:$E$15,MONTH($A168)),"")</f>
        <v/>
      </c>
      <c r="E168" s="21">
        <f>IFERROR(INDEX($U$4:$U$15,MONTH($A168)),"")</f>
        <v/>
      </c>
      <c r="F168" s="29">
        <f>IFERROR(INDEX($V$4:$V$15,MONTH($A168)),"")</f>
        <v/>
      </c>
      <c r="G168" s="27">
        <f>IFERROR($D168*$C168*$E168/$F168,"")</f>
        <v/>
      </c>
      <c r="H168" s="21">
        <f>年度假设!$B$7</f>
        <v/>
      </c>
      <c r="I168" s="29">
        <f>$H168*$G168</f>
        <v/>
      </c>
      <c r="J168" s="25">
        <f>IFERROR(INDEX(月度预算!$F$4:$F$15,MONTH($A168)),"")</f>
        <v/>
      </c>
      <c r="K168" s="25">
        <f>$J168</f>
        <v/>
      </c>
      <c r="L168" s="25">
        <f>$I168*$K168</f>
        <v/>
      </c>
      <c r="M168" s="26">
        <f>年度假设!$B$32</f>
        <v/>
      </c>
      <c r="N168" s="25">
        <f>$L168*$M168</f>
        <v/>
      </c>
    </row>
    <row r="169">
      <c r="A169" s="20">
        <f>$A168+1</f>
        <v/>
      </c>
      <c r="B169" s="9">
        <f>IF($A169="","",CHOOSE(WEEKDAY(A169,2),"周一","周二","周三","周四","周五","周六","周日"))</f>
        <v/>
      </c>
      <c r="C169" s="29">
        <f>IFERROR(INDEX($Q$4:$Q$10,WEEKDAY($A169,2)),"")</f>
        <v/>
      </c>
      <c r="D169" s="27">
        <f>IFERROR(INDEX(月度预算!$E$4:$E$15,MONTH($A169)),"")</f>
        <v/>
      </c>
      <c r="E169" s="21">
        <f>IFERROR(INDEX($U$4:$U$15,MONTH($A169)),"")</f>
        <v/>
      </c>
      <c r="F169" s="29">
        <f>IFERROR(INDEX($V$4:$V$15,MONTH($A169)),"")</f>
        <v/>
      </c>
      <c r="G169" s="27">
        <f>IFERROR($D169*$C169*$E169/$F169,"")</f>
        <v/>
      </c>
      <c r="H169" s="21">
        <f>年度假设!$B$7</f>
        <v/>
      </c>
      <c r="I169" s="29">
        <f>$H169*$G169</f>
        <v/>
      </c>
      <c r="J169" s="25">
        <f>IFERROR(INDEX(月度预算!$F$4:$F$15,MONTH($A169)),"")</f>
        <v/>
      </c>
      <c r="K169" s="25">
        <f>$J169</f>
        <v/>
      </c>
      <c r="L169" s="25">
        <f>$I169*$K169</f>
        <v/>
      </c>
      <c r="M169" s="26">
        <f>年度假设!$B$32</f>
        <v/>
      </c>
      <c r="N169" s="25">
        <f>$L169*$M169</f>
        <v/>
      </c>
    </row>
    <row r="170">
      <c r="A170" s="20">
        <f>$A169+1</f>
        <v/>
      </c>
      <c r="B170" s="9">
        <f>IF($A170="","",CHOOSE(WEEKDAY(A170,2),"周一","周二","周三","周四","周五","周六","周日"))</f>
        <v/>
      </c>
      <c r="C170" s="29">
        <f>IFERROR(INDEX($Q$4:$Q$10,WEEKDAY($A170,2)),"")</f>
        <v/>
      </c>
      <c r="D170" s="27">
        <f>IFERROR(INDEX(月度预算!$E$4:$E$15,MONTH($A170)),"")</f>
        <v/>
      </c>
      <c r="E170" s="21">
        <f>IFERROR(INDEX($U$4:$U$15,MONTH($A170)),"")</f>
        <v/>
      </c>
      <c r="F170" s="29">
        <f>IFERROR(INDEX($V$4:$V$15,MONTH($A170)),"")</f>
        <v/>
      </c>
      <c r="G170" s="27">
        <f>IFERROR($D170*$C170*$E170/$F170,"")</f>
        <v/>
      </c>
      <c r="H170" s="21">
        <f>年度假设!$B$7</f>
        <v/>
      </c>
      <c r="I170" s="29">
        <f>$H170*$G170</f>
        <v/>
      </c>
      <c r="J170" s="25">
        <f>IFERROR(INDEX(月度预算!$F$4:$F$15,MONTH($A170)),"")</f>
        <v/>
      </c>
      <c r="K170" s="25">
        <f>$J170</f>
        <v/>
      </c>
      <c r="L170" s="25">
        <f>$I170*$K170</f>
        <v/>
      </c>
      <c r="M170" s="26">
        <f>年度假设!$B$32</f>
        <v/>
      </c>
      <c r="N170" s="25">
        <f>$L170*$M170</f>
        <v/>
      </c>
    </row>
    <row r="171">
      <c r="A171" s="20">
        <f>$A170+1</f>
        <v/>
      </c>
      <c r="B171" s="9">
        <f>IF($A171="","",CHOOSE(WEEKDAY(A171,2),"周一","周二","周三","周四","周五","周六","周日"))</f>
        <v/>
      </c>
      <c r="C171" s="29">
        <f>IFERROR(INDEX($Q$4:$Q$10,WEEKDAY($A171,2)),"")</f>
        <v/>
      </c>
      <c r="D171" s="27">
        <f>IFERROR(INDEX(月度预算!$E$4:$E$15,MONTH($A171)),"")</f>
        <v/>
      </c>
      <c r="E171" s="21">
        <f>IFERROR(INDEX($U$4:$U$15,MONTH($A171)),"")</f>
        <v/>
      </c>
      <c r="F171" s="29">
        <f>IFERROR(INDEX($V$4:$V$15,MONTH($A171)),"")</f>
        <v/>
      </c>
      <c r="G171" s="27">
        <f>IFERROR($D171*$C171*$E171/$F171,"")</f>
        <v/>
      </c>
      <c r="H171" s="21">
        <f>年度假设!$B$7</f>
        <v/>
      </c>
      <c r="I171" s="29">
        <f>$H171*$G171</f>
        <v/>
      </c>
      <c r="J171" s="25">
        <f>IFERROR(INDEX(月度预算!$F$4:$F$15,MONTH($A171)),"")</f>
        <v/>
      </c>
      <c r="K171" s="25">
        <f>$J171</f>
        <v/>
      </c>
      <c r="L171" s="25">
        <f>$I171*$K171</f>
        <v/>
      </c>
      <c r="M171" s="26">
        <f>年度假设!$B$32</f>
        <v/>
      </c>
      <c r="N171" s="25">
        <f>$L171*$M171</f>
        <v/>
      </c>
    </row>
    <row r="172">
      <c r="A172" s="20">
        <f>$A171+1</f>
        <v/>
      </c>
      <c r="B172" s="9">
        <f>IF($A172="","",CHOOSE(WEEKDAY(A172,2),"周一","周二","周三","周四","周五","周六","周日"))</f>
        <v/>
      </c>
      <c r="C172" s="29">
        <f>IFERROR(INDEX($Q$4:$Q$10,WEEKDAY($A172,2)),"")</f>
        <v/>
      </c>
      <c r="D172" s="27">
        <f>IFERROR(INDEX(月度预算!$E$4:$E$15,MONTH($A172)),"")</f>
        <v/>
      </c>
      <c r="E172" s="21">
        <f>IFERROR(INDEX($U$4:$U$15,MONTH($A172)),"")</f>
        <v/>
      </c>
      <c r="F172" s="29">
        <f>IFERROR(INDEX($V$4:$V$15,MONTH($A172)),"")</f>
        <v/>
      </c>
      <c r="G172" s="27">
        <f>IFERROR($D172*$C172*$E172/$F172,"")</f>
        <v/>
      </c>
      <c r="H172" s="21">
        <f>年度假设!$B$7</f>
        <v/>
      </c>
      <c r="I172" s="29">
        <f>$H172*$G172</f>
        <v/>
      </c>
      <c r="J172" s="25">
        <f>IFERROR(INDEX(月度预算!$F$4:$F$15,MONTH($A172)),"")</f>
        <v/>
      </c>
      <c r="K172" s="25">
        <f>$J172</f>
        <v/>
      </c>
      <c r="L172" s="25">
        <f>$I172*$K172</f>
        <v/>
      </c>
      <c r="M172" s="26">
        <f>年度假设!$B$32</f>
        <v/>
      </c>
      <c r="N172" s="25">
        <f>$L172*$M172</f>
        <v/>
      </c>
    </row>
    <row r="173">
      <c r="A173" s="20">
        <f>$A172+1</f>
        <v/>
      </c>
      <c r="B173" s="9">
        <f>IF($A173="","",CHOOSE(WEEKDAY(A173,2),"周一","周二","周三","周四","周五","周六","周日"))</f>
        <v/>
      </c>
      <c r="C173" s="29">
        <f>IFERROR(INDEX($Q$4:$Q$10,WEEKDAY($A173,2)),"")</f>
        <v/>
      </c>
      <c r="D173" s="27">
        <f>IFERROR(INDEX(月度预算!$E$4:$E$15,MONTH($A173)),"")</f>
        <v/>
      </c>
      <c r="E173" s="21">
        <f>IFERROR(INDEX($U$4:$U$15,MONTH($A173)),"")</f>
        <v/>
      </c>
      <c r="F173" s="29">
        <f>IFERROR(INDEX($V$4:$V$15,MONTH($A173)),"")</f>
        <v/>
      </c>
      <c r="G173" s="27">
        <f>IFERROR($D173*$C173*$E173/$F173,"")</f>
        <v/>
      </c>
      <c r="H173" s="21">
        <f>年度假设!$B$7</f>
        <v/>
      </c>
      <c r="I173" s="29">
        <f>$H173*$G173</f>
        <v/>
      </c>
      <c r="J173" s="25">
        <f>IFERROR(INDEX(月度预算!$F$4:$F$15,MONTH($A173)),"")</f>
        <v/>
      </c>
      <c r="K173" s="25">
        <f>$J173</f>
        <v/>
      </c>
      <c r="L173" s="25">
        <f>$I173*$K173</f>
        <v/>
      </c>
      <c r="M173" s="26">
        <f>年度假设!$B$32</f>
        <v/>
      </c>
      <c r="N173" s="25">
        <f>$L173*$M173</f>
        <v/>
      </c>
    </row>
    <row r="174">
      <c r="A174" s="20">
        <f>$A173+1</f>
        <v/>
      </c>
      <c r="B174" s="9">
        <f>IF($A174="","",CHOOSE(WEEKDAY(A174,2),"周一","周二","周三","周四","周五","周六","周日"))</f>
        <v/>
      </c>
      <c r="C174" s="29">
        <f>IFERROR(INDEX($Q$4:$Q$10,WEEKDAY($A174,2)),"")</f>
        <v/>
      </c>
      <c r="D174" s="27">
        <f>IFERROR(INDEX(月度预算!$E$4:$E$15,MONTH($A174)),"")</f>
        <v/>
      </c>
      <c r="E174" s="21">
        <f>IFERROR(INDEX($U$4:$U$15,MONTH($A174)),"")</f>
        <v/>
      </c>
      <c r="F174" s="29">
        <f>IFERROR(INDEX($V$4:$V$15,MONTH($A174)),"")</f>
        <v/>
      </c>
      <c r="G174" s="27">
        <f>IFERROR($D174*$C174*$E174/$F174,"")</f>
        <v/>
      </c>
      <c r="H174" s="21">
        <f>年度假设!$B$7</f>
        <v/>
      </c>
      <c r="I174" s="29">
        <f>$H174*$G174</f>
        <v/>
      </c>
      <c r="J174" s="25">
        <f>IFERROR(INDEX(月度预算!$F$4:$F$15,MONTH($A174)),"")</f>
        <v/>
      </c>
      <c r="K174" s="25">
        <f>$J174</f>
        <v/>
      </c>
      <c r="L174" s="25">
        <f>$I174*$K174</f>
        <v/>
      </c>
      <c r="M174" s="26">
        <f>年度假设!$B$32</f>
        <v/>
      </c>
      <c r="N174" s="25">
        <f>$L174*$M174</f>
        <v/>
      </c>
    </row>
    <row r="175">
      <c r="A175" s="20">
        <f>$A174+1</f>
        <v/>
      </c>
      <c r="B175" s="9">
        <f>IF($A175="","",CHOOSE(WEEKDAY(A175,2),"周一","周二","周三","周四","周五","周六","周日"))</f>
        <v/>
      </c>
      <c r="C175" s="29">
        <f>IFERROR(INDEX($Q$4:$Q$10,WEEKDAY($A175,2)),"")</f>
        <v/>
      </c>
      <c r="D175" s="27">
        <f>IFERROR(INDEX(月度预算!$E$4:$E$15,MONTH($A175)),"")</f>
        <v/>
      </c>
      <c r="E175" s="21">
        <f>IFERROR(INDEX($U$4:$U$15,MONTH($A175)),"")</f>
        <v/>
      </c>
      <c r="F175" s="29">
        <f>IFERROR(INDEX($V$4:$V$15,MONTH($A175)),"")</f>
        <v/>
      </c>
      <c r="G175" s="27">
        <f>IFERROR($D175*$C175*$E175/$F175,"")</f>
        <v/>
      </c>
      <c r="H175" s="21">
        <f>年度假设!$B$7</f>
        <v/>
      </c>
      <c r="I175" s="29">
        <f>$H175*$G175</f>
        <v/>
      </c>
      <c r="J175" s="25">
        <f>IFERROR(INDEX(月度预算!$F$4:$F$15,MONTH($A175)),"")</f>
        <v/>
      </c>
      <c r="K175" s="25">
        <f>$J175</f>
        <v/>
      </c>
      <c r="L175" s="25">
        <f>$I175*$K175</f>
        <v/>
      </c>
      <c r="M175" s="26">
        <f>年度假设!$B$32</f>
        <v/>
      </c>
      <c r="N175" s="25">
        <f>$L175*$M175</f>
        <v/>
      </c>
    </row>
    <row r="176">
      <c r="A176" s="20">
        <f>$A175+1</f>
        <v/>
      </c>
      <c r="B176" s="9">
        <f>IF($A176="","",CHOOSE(WEEKDAY(A176,2),"周一","周二","周三","周四","周五","周六","周日"))</f>
        <v/>
      </c>
      <c r="C176" s="29">
        <f>IFERROR(INDEX($Q$4:$Q$10,WEEKDAY($A176,2)),"")</f>
        <v/>
      </c>
      <c r="D176" s="27">
        <f>IFERROR(INDEX(月度预算!$E$4:$E$15,MONTH($A176)),"")</f>
        <v/>
      </c>
      <c r="E176" s="21">
        <f>IFERROR(INDEX($U$4:$U$15,MONTH($A176)),"")</f>
        <v/>
      </c>
      <c r="F176" s="29">
        <f>IFERROR(INDEX($V$4:$V$15,MONTH($A176)),"")</f>
        <v/>
      </c>
      <c r="G176" s="27">
        <f>IFERROR($D176*$C176*$E176/$F176,"")</f>
        <v/>
      </c>
      <c r="H176" s="21">
        <f>年度假设!$B$7</f>
        <v/>
      </c>
      <c r="I176" s="29">
        <f>$H176*$G176</f>
        <v/>
      </c>
      <c r="J176" s="25">
        <f>IFERROR(INDEX(月度预算!$F$4:$F$15,MONTH($A176)),"")</f>
        <v/>
      </c>
      <c r="K176" s="25">
        <f>$J176</f>
        <v/>
      </c>
      <c r="L176" s="25">
        <f>$I176*$K176</f>
        <v/>
      </c>
      <c r="M176" s="26">
        <f>年度假设!$B$32</f>
        <v/>
      </c>
      <c r="N176" s="25">
        <f>$L176*$M176</f>
        <v/>
      </c>
    </row>
    <row r="177">
      <c r="A177" s="20">
        <f>$A176+1</f>
        <v/>
      </c>
      <c r="B177" s="9">
        <f>IF($A177="","",CHOOSE(WEEKDAY(A177,2),"周一","周二","周三","周四","周五","周六","周日"))</f>
        <v/>
      </c>
      <c r="C177" s="29">
        <f>IFERROR(INDEX($Q$4:$Q$10,WEEKDAY($A177,2)),"")</f>
        <v/>
      </c>
      <c r="D177" s="27">
        <f>IFERROR(INDEX(月度预算!$E$4:$E$15,MONTH($A177)),"")</f>
        <v/>
      </c>
      <c r="E177" s="21">
        <f>IFERROR(INDEX($U$4:$U$15,MONTH($A177)),"")</f>
        <v/>
      </c>
      <c r="F177" s="29">
        <f>IFERROR(INDEX($V$4:$V$15,MONTH($A177)),"")</f>
        <v/>
      </c>
      <c r="G177" s="27">
        <f>IFERROR($D177*$C177*$E177/$F177,"")</f>
        <v/>
      </c>
      <c r="H177" s="21">
        <f>年度假设!$B$7</f>
        <v/>
      </c>
      <c r="I177" s="29">
        <f>$H177*$G177</f>
        <v/>
      </c>
      <c r="J177" s="25">
        <f>IFERROR(INDEX(月度预算!$F$4:$F$15,MONTH($A177)),"")</f>
        <v/>
      </c>
      <c r="K177" s="25">
        <f>$J177</f>
        <v/>
      </c>
      <c r="L177" s="25">
        <f>$I177*$K177</f>
        <v/>
      </c>
      <c r="M177" s="26">
        <f>年度假设!$B$32</f>
        <v/>
      </c>
      <c r="N177" s="25">
        <f>$L177*$M177</f>
        <v/>
      </c>
    </row>
    <row r="178">
      <c r="A178" s="20">
        <f>$A177+1</f>
        <v/>
      </c>
      <c r="B178" s="9">
        <f>IF($A178="","",CHOOSE(WEEKDAY(A178,2),"周一","周二","周三","周四","周五","周六","周日"))</f>
        <v/>
      </c>
      <c r="C178" s="29">
        <f>IFERROR(INDEX($Q$4:$Q$10,WEEKDAY($A178,2)),"")</f>
        <v/>
      </c>
      <c r="D178" s="27">
        <f>IFERROR(INDEX(月度预算!$E$4:$E$15,MONTH($A178)),"")</f>
        <v/>
      </c>
      <c r="E178" s="21">
        <f>IFERROR(INDEX($U$4:$U$15,MONTH($A178)),"")</f>
        <v/>
      </c>
      <c r="F178" s="29">
        <f>IFERROR(INDEX($V$4:$V$15,MONTH($A178)),"")</f>
        <v/>
      </c>
      <c r="G178" s="27">
        <f>IFERROR($D178*$C178*$E178/$F178,"")</f>
        <v/>
      </c>
      <c r="H178" s="21">
        <f>年度假设!$B$7</f>
        <v/>
      </c>
      <c r="I178" s="29">
        <f>$H178*$G178</f>
        <v/>
      </c>
      <c r="J178" s="25">
        <f>IFERROR(INDEX(月度预算!$F$4:$F$15,MONTH($A178)),"")</f>
        <v/>
      </c>
      <c r="K178" s="25">
        <f>$J178</f>
        <v/>
      </c>
      <c r="L178" s="25">
        <f>$I178*$K178</f>
        <v/>
      </c>
      <c r="M178" s="26">
        <f>年度假设!$B$32</f>
        <v/>
      </c>
      <c r="N178" s="25">
        <f>$L178*$M178</f>
        <v/>
      </c>
    </row>
    <row r="179">
      <c r="A179" s="20">
        <f>$A178+1</f>
        <v/>
      </c>
      <c r="B179" s="9">
        <f>IF($A179="","",CHOOSE(WEEKDAY(A179,2),"周一","周二","周三","周四","周五","周六","周日"))</f>
        <v/>
      </c>
      <c r="C179" s="29">
        <f>IFERROR(INDEX($Q$4:$Q$10,WEEKDAY($A179,2)),"")</f>
        <v/>
      </c>
      <c r="D179" s="27">
        <f>IFERROR(INDEX(月度预算!$E$4:$E$15,MONTH($A179)),"")</f>
        <v/>
      </c>
      <c r="E179" s="21">
        <f>IFERROR(INDEX($U$4:$U$15,MONTH($A179)),"")</f>
        <v/>
      </c>
      <c r="F179" s="29">
        <f>IFERROR(INDEX($V$4:$V$15,MONTH($A179)),"")</f>
        <v/>
      </c>
      <c r="G179" s="27">
        <f>IFERROR($D179*$C179*$E179/$F179,"")</f>
        <v/>
      </c>
      <c r="H179" s="21">
        <f>年度假设!$B$7</f>
        <v/>
      </c>
      <c r="I179" s="29">
        <f>$H179*$G179</f>
        <v/>
      </c>
      <c r="J179" s="25">
        <f>IFERROR(INDEX(月度预算!$F$4:$F$15,MONTH($A179)),"")</f>
        <v/>
      </c>
      <c r="K179" s="25">
        <f>$J179</f>
        <v/>
      </c>
      <c r="L179" s="25">
        <f>$I179*$K179</f>
        <v/>
      </c>
      <c r="M179" s="26">
        <f>年度假设!$B$32</f>
        <v/>
      </c>
      <c r="N179" s="25">
        <f>$L179*$M179</f>
        <v/>
      </c>
    </row>
    <row r="180">
      <c r="A180" s="20">
        <f>$A179+1</f>
        <v/>
      </c>
      <c r="B180" s="9">
        <f>IF($A180="","",CHOOSE(WEEKDAY(A180,2),"周一","周二","周三","周四","周五","周六","周日"))</f>
        <v/>
      </c>
      <c r="C180" s="29">
        <f>IFERROR(INDEX($Q$4:$Q$10,WEEKDAY($A180,2)),"")</f>
        <v/>
      </c>
      <c r="D180" s="27">
        <f>IFERROR(INDEX(月度预算!$E$4:$E$15,MONTH($A180)),"")</f>
        <v/>
      </c>
      <c r="E180" s="21">
        <f>IFERROR(INDEX($U$4:$U$15,MONTH($A180)),"")</f>
        <v/>
      </c>
      <c r="F180" s="29">
        <f>IFERROR(INDEX($V$4:$V$15,MONTH($A180)),"")</f>
        <v/>
      </c>
      <c r="G180" s="27">
        <f>IFERROR($D180*$C180*$E180/$F180,"")</f>
        <v/>
      </c>
      <c r="H180" s="21">
        <f>年度假设!$B$7</f>
        <v/>
      </c>
      <c r="I180" s="29">
        <f>$H180*$G180</f>
        <v/>
      </c>
      <c r="J180" s="25">
        <f>IFERROR(INDEX(月度预算!$F$4:$F$15,MONTH($A180)),"")</f>
        <v/>
      </c>
      <c r="K180" s="25">
        <f>$J180</f>
        <v/>
      </c>
      <c r="L180" s="25">
        <f>$I180*$K180</f>
        <v/>
      </c>
      <c r="M180" s="26">
        <f>年度假设!$B$32</f>
        <v/>
      </c>
      <c r="N180" s="25">
        <f>$L180*$M180</f>
        <v/>
      </c>
    </row>
    <row r="181">
      <c r="A181" s="20">
        <f>$A180+1</f>
        <v/>
      </c>
      <c r="B181" s="9">
        <f>IF($A181="","",CHOOSE(WEEKDAY(A181,2),"周一","周二","周三","周四","周五","周六","周日"))</f>
        <v/>
      </c>
      <c r="C181" s="29">
        <f>IFERROR(INDEX($Q$4:$Q$10,WEEKDAY($A181,2)),"")</f>
        <v/>
      </c>
      <c r="D181" s="27">
        <f>IFERROR(INDEX(月度预算!$E$4:$E$15,MONTH($A181)),"")</f>
        <v/>
      </c>
      <c r="E181" s="21">
        <f>IFERROR(INDEX($U$4:$U$15,MONTH($A181)),"")</f>
        <v/>
      </c>
      <c r="F181" s="29">
        <f>IFERROR(INDEX($V$4:$V$15,MONTH($A181)),"")</f>
        <v/>
      </c>
      <c r="G181" s="27">
        <f>IFERROR($D181*$C181*$E181/$F181,"")</f>
        <v/>
      </c>
      <c r="H181" s="21">
        <f>年度假设!$B$7</f>
        <v/>
      </c>
      <c r="I181" s="29">
        <f>$H181*$G181</f>
        <v/>
      </c>
      <c r="J181" s="25">
        <f>IFERROR(INDEX(月度预算!$F$4:$F$15,MONTH($A181)),"")</f>
        <v/>
      </c>
      <c r="K181" s="25">
        <f>$J181</f>
        <v/>
      </c>
      <c r="L181" s="25">
        <f>$I181*$K181</f>
        <v/>
      </c>
      <c r="M181" s="26">
        <f>年度假设!$B$32</f>
        <v/>
      </c>
      <c r="N181" s="25">
        <f>$L181*$M181</f>
        <v/>
      </c>
    </row>
    <row r="182">
      <c r="A182" s="20">
        <f>$A181+1</f>
        <v/>
      </c>
      <c r="B182" s="9">
        <f>IF($A182="","",CHOOSE(WEEKDAY(A182,2),"周一","周二","周三","周四","周五","周六","周日"))</f>
        <v/>
      </c>
      <c r="C182" s="29">
        <f>IFERROR(INDEX($Q$4:$Q$10,WEEKDAY($A182,2)),"")</f>
        <v/>
      </c>
      <c r="D182" s="27">
        <f>IFERROR(INDEX(月度预算!$E$4:$E$15,MONTH($A182)),"")</f>
        <v/>
      </c>
      <c r="E182" s="21">
        <f>IFERROR(INDEX($U$4:$U$15,MONTH($A182)),"")</f>
        <v/>
      </c>
      <c r="F182" s="29">
        <f>IFERROR(INDEX($V$4:$V$15,MONTH($A182)),"")</f>
        <v/>
      </c>
      <c r="G182" s="27">
        <f>IFERROR($D182*$C182*$E182/$F182,"")</f>
        <v/>
      </c>
      <c r="H182" s="21">
        <f>年度假设!$B$7</f>
        <v/>
      </c>
      <c r="I182" s="29">
        <f>$H182*$G182</f>
        <v/>
      </c>
      <c r="J182" s="25">
        <f>IFERROR(INDEX(月度预算!$F$4:$F$15,MONTH($A182)),"")</f>
        <v/>
      </c>
      <c r="K182" s="25">
        <f>$J182</f>
        <v/>
      </c>
      <c r="L182" s="25">
        <f>$I182*$K182</f>
        <v/>
      </c>
      <c r="M182" s="26">
        <f>年度假设!$B$32</f>
        <v/>
      </c>
      <c r="N182" s="25">
        <f>$L182*$M182</f>
        <v/>
      </c>
    </row>
    <row r="183">
      <c r="A183" s="20">
        <f>$A182+1</f>
        <v/>
      </c>
      <c r="B183" s="9">
        <f>IF($A183="","",CHOOSE(WEEKDAY(A183,2),"周一","周二","周三","周四","周五","周六","周日"))</f>
        <v/>
      </c>
      <c r="C183" s="29">
        <f>IFERROR(INDEX($Q$4:$Q$10,WEEKDAY($A183,2)),"")</f>
        <v/>
      </c>
      <c r="D183" s="27">
        <f>IFERROR(INDEX(月度预算!$E$4:$E$15,MONTH($A183)),"")</f>
        <v/>
      </c>
      <c r="E183" s="21">
        <f>IFERROR(INDEX($U$4:$U$15,MONTH($A183)),"")</f>
        <v/>
      </c>
      <c r="F183" s="29">
        <f>IFERROR(INDEX($V$4:$V$15,MONTH($A183)),"")</f>
        <v/>
      </c>
      <c r="G183" s="27">
        <f>IFERROR($D183*$C183*$E183/$F183,"")</f>
        <v/>
      </c>
      <c r="H183" s="21">
        <f>年度假设!$B$7</f>
        <v/>
      </c>
      <c r="I183" s="29">
        <f>$H183*$G183</f>
        <v/>
      </c>
      <c r="J183" s="25">
        <f>IFERROR(INDEX(月度预算!$F$4:$F$15,MONTH($A183)),"")</f>
        <v/>
      </c>
      <c r="K183" s="25">
        <f>$J183</f>
        <v/>
      </c>
      <c r="L183" s="25">
        <f>$I183*$K183</f>
        <v/>
      </c>
      <c r="M183" s="26">
        <f>年度假设!$B$32</f>
        <v/>
      </c>
      <c r="N183" s="25">
        <f>$L183*$M183</f>
        <v/>
      </c>
    </row>
    <row r="184">
      <c r="A184" s="20">
        <f>$A183+1</f>
        <v/>
      </c>
      <c r="B184" s="9">
        <f>IF($A184="","",CHOOSE(WEEKDAY(A184,2),"周一","周二","周三","周四","周五","周六","周日"))</f>
        <v/>
      </c>
      <c r="C184" s="29">
        <f>IFERROR(INDEX($Q$4:$Q$10,WEEKDAY($A184,2)),"")</f>
        <v/>
      </c>
      <c r="D184" s="27">
        <f>IFERROR(INDEX(月度预算!$E$4:$E$15,MONTH($A184)),"")</f>
        <v/>
      </c>
      <c r="E184" s="21">
        <f>IFERROR(INDEX($U$4:$U$15,MONTH($A184)),"")</f>
        <v/>
      </c>
      <c r="F184" s="29">
        <f>IFERROR(INDEX($V$4:$V$15,MONTH($A184)),"")</f>
        <v/>
      </c>
      <c r="G184" s="27">
        <f>IFERROR($D184*$C184*$E184/$F184,"")</f>
        <v/>
      </c>
      <c r="H184" s="21">
        <f>年度假设!$B$7</f>
        <v/>
      </c>
      <c r="I184" s="29">
        <f>$H184*$G184</f>
        <v/>
      </c>
      <c r="J184" s="25">
        <f>IFERROR(INDEX(月度预算!$F$4:$F$15,MONTH($A184)),"")</f>
        <v/>
      </c>
      <c r="K184" s="25">
        <f>$J184</f>
        <v/>
      </c>
      <c r="L184" s="25">
        <f>$I184*$K184</f>
        <v/>
      </c>
      <c r="M184" s="26">
        <f>年度假设!$B$32</f>
        <v/>
      </c>
      <c r="N184" s="25">
        <f>$L184*$M184</f>
        <v/>
      </c>
    </row>
    <row r="185">
      <c r="A185" s="20">
        <f>$A184+1</f>
        <v/>
      </c>
      <c r="B185" s="9">
        <f>IF($A185="","",CHOOSE(WEEKDAY(A185,2),"周一","周二","周三","周四","周五","周六","周日"))</f>
        <v/>
      </c>
      <c r="C185" s="29">
        <f>IFERROR(INDEX($Q$4:$Q$10,WEEKDAY($A185,2)),"")</f>
        <v/>
      </c>
      <c r="D185" s="27">
        <f>IFERROR(INDEX(月度预算!$E$4:$E$15,MONTH($A185)),"")</f>
        <v/>
      </c>
      <c r="E185" s="21">
        <f>IFERROR(INDEX($U$4:$U$15,MONTH($A185)),"")</f>
        <v/>
      </c>
      <c r="F185" s="29">
        <f>IFERROR(INDEX($V$4:$V$15,MONTH($A185)),"")</f>
        <v/>
      </c>
      <c r="G185" s="27">
        <f>IFERROR($D185*$C185*$E185/$F185,"")</f>
        <v/>
      </c>
      <c r="H185" s="21">
        <f>年度假设!$B$7</f>
        <v/>
      </c>
      <c r="I185" s="29">
        <f>$H185*$G185</f>
        <v/>
      </c>
      <c r="J185" s="25">
        <f>IFERROR(INDEX(月度预算!$F$4:$F$15,MONTH($A185)),"")</f>
        <v/>
      </c>
      <c r="K185" s="25">
        <f>$J185</f>
        <v/>
      </c>
      <c r="L185" s="25">
        <f>$I185*$K185</f>
        <v/>
      </c>
      <c r="M185" s="26">
        <f>年度假设!$B$32</f>
        <v/>
      </c>
      <c r="N185" s="25">
        <f>$L185*$M185</f>
        <v/>
      </c>
    </row>
    <row r="186">
      <c r="A186" s="20">
        <f>$A185+1</f>
        <v/>
      </c>
      <c r="B186" s="9">
        <f>IF($A186="","",CHOOSE(WEEKDAY(A186,2),"周一","周二","周三","周四","周五","周六","周日"))</f>
        <v/>
      </c>
      <c r="C186" s="29">
        <f>IFERROR(INDEX($Q$4:$Q$10,WEEKDAY($A186,2)),"")</f>
        <v/>
      </c>
      <c r="D186" s="27">
        <f>IFERROR(INDEX(月度预算!$E$4:$E$15,MONTH($A186)),"")</f>
        <v/>
      </c>
      <c r="E186" s="21">
        <f>IFERROR(INDEX($U$4:$U$15,MONTH($A186)),"")</f>
        <v/>
      </c>
      <c r="F186" s="29">
        <f>IFERROR(INDEX($V$4:$V$15,MONTH($A186)),"")</f>
        <v/>
      </c>
      <c r="G186" s="27">
        <f>IFERROR($D186*$C186*$E186/$F186,"")</f>
        <v/>
      </c>
      <c r="H186" s="21">
        <f>年度假设!$B$7</f>
        <v/>
      </c>
      <c r="I186" s="29">
        <f>$H186*$G186</f>
        <v/>
      </c>
      <c r="J186" s="25">
        <f>IFERROR(INDEX(月度预算!$F$4:$F$15,MONTH($A186)),"")</f>
        <v/>
      </c>
      <c r="K186" s="25">
        <f>$J186</f>
        <v/>
      </c>
      <c r="L186" s="25">
        <f>$I186*$K186</f>
        <v/>
      </c>
      <c r="M186" s="26">
        <f>年度假设!$B$32</f>
        <v/>
      </c>
      <c r="N186" s="25">
        <f>$L186*$M186</f>
        <v/>
      </c>
    </row>
    <row r="187">
      <c r="A187" s="20">
        <f>$A186+1</f>
        <v/>
      </c>
      <c r="B187" s="9">
        <f>IF($A187="","",CHOOSE(WEEKDAY(A187,2),"周一","周二","周三","周四","周五","周六","周日"))</f>
        <v/>
      </c>
      <c r="C187" s="29">
        <f>IFERROR(INDEX($Q$4:$Q$10,WEEKDAY($A187,2)),"")</f>
        <v/>
      </c>
      <c r="D187" s="27">
        <f>IFERROR(INDEX(月度预算!$E$4:$E$15,MONTH($A187)),"")</f>
        <v/>
      </c>
      <c r="E187" s="21">
        <f>IFERROR(INDEX($U$4:$U$15,MONTH($A187)),"")</f>
        <v/>
      </c>
      <c r="F187" s="29">
        <f>IFERROR(INDEX($V$4:$V$15,MONTH($A187)),"")</f>
        <v/>
      </c>
      <c r="G187" s="27">
        <f>IFERROR($D187*$C187*$E187/$F187,"")</f>
        <v/>
      </c>
      <c r="H187" s="21">
        <f>年度假设!$B$7</f>
        <v/>
      </c>
      <c r="I187" s="29">
        <f>$H187*$G187</f>
        <v/>
      </c>
      <c r="J187" s="25">
        <f>IFERROR(INDEX(月度预算!$F$4:$F$15,MONTH($A187)),"")</f>
        <v/>
      </c>
      <c r="K187" s="25">
        <f>$J187</f>
        <v/>
      </c>
      <c r="L187" s="25">
        <f>$I187*$K187</f>
        <v/>
      </c>
      <c r="M187" s="26">
        <f>年度假设!$B$32</f>
        <v/>
      </c>
      <c r="N187" s="25">
        <f>$L187*$M187</f>
        <v/>
      </c>
    </row>
    <row r="188">
      <c r="A188" s="20">
        <f>$A187+1</f>
        <v/>
      </c>
      <c r="B188" s="9">
        <f>IF($A188="","",CHOOSE(WEEKDAY(A188,2),"周一","周二","周三","周四","周五","周六","周日"))</f>
        <v/>
      </c>
      <c r="C188" s="29">
        <f>IFERROR(INDEX($Q$4:$Q$10,WEEKDAY($A188,2)),"")</f>
        <v/>
      </c>
      <c r="D188" s="27">
        <f>IFERROR(INDEX(月度预算!$E$4:$E$15,MONTH($A188)),"")</f>
        <v/>
      </c>
      <c r="E188" s="21">
        <f>IFERROR(INDEX($U$4:$U$15,MONTH($A188)),"")</f>
        <v/>
      </c>
      <c r="F188" s="29">
        <f>IFERROR(INDEX($V$4:$V$15,MONTH($A188)),"")</f>
        <v/>
      </c>
      <c r="G188" s="27">
        <f>IFERROR($D188*$C188*$E188/$F188,"")</f>
        <v/>
      </c>
      <c r="H188" s="21">
        <f>年度假设!$B$7</f>
        <v/>
      </c>
      <c r="I188" s="29">
        <f>$H188*$G188</f>
        <v/>
      </c>
      <c r="J188" s="25">
        <f>IFERROR(INDEX(月度预算!$F$4:$F$15,MONTH($A188)),"")</f>
        <v/>
      </c>
      <c r="K188" s="25">
        <f>$J188</f>
        <v/>
      </c>
      <c r="L188" s="25">
        <f>$I188*$K188</f>
        <v/>
      </c>
      <c r="M188" s="26">
        <f>年度假设!$B$32</f>
        <v/>
      </c>
      <c r="N188" s="25">
        <f>$L188*$M188</f>
        <v/>
      </c>
    </row>
    <row r="189">
      <c r="A189" s="20">
        <f>$A188+1</f>
        <v/>
      </c>
      <c r="B189" s="9">
        <f>IF($A189="","",CHOOSE(WEEKDAY(A189,2),"周一","周二","周三","周四","周五","周六","周日"))</f>
        <v/>
      </c>
      <c r="C189" s="29">
        <f>IFERROR(INDEX($Q$4:$Q$10,WEEKDAY($A189,2)),"")</f>
        <v/>
      </c>
      <c r="D189" s="27">
        <f>IFERROR(INDEX(月度预算!$E$4:$E$15,MONTH($A189)),"")</f>
        <v/>
      </c>
      <c r="E189" s="21">
        <f>IFERROR(INDEX($U$4:$U$15,MONTH($A189)),"")</f>
        <v/>
      </c>
      <c r="F189" s="29">
        <f>IFERROR(INDEX($V$4:$V$15,MONTH($A189)),"")</f>
        <v/>
      </c>
      <c r="G189" s="27">
        <f>IFERROR($D189*$C189*$E189/$F189,"")</f>
        <v/>
      </c>
      <c r="H189" s="21">
        <f>年度假设!$B$7</f>
        <v/>
      </c>
      <c r="I189" s="29">
        <f>$H189*$G189</f>
        <v/>
      </c>
      <c r="J189" s="25">
        <f>IFERROR(INDEX(月度预算!$F$4:$F$15,MONTH($A189)),"")</f>
        <v/>
      </c>
      <c r="K189" s="25">
        <f>$J189</f>
        <v/>
      </c>
      <c r="L189" s="25">
        <f>$I189*$K189</f>
        <v/>
      </c>
      <c r="M189" s="26">
        <f>年度假设!$B$32</f>
        <v/>
      </c>
      <c r="N189" s="25">
        <f>$L189*$M189</f>
        <v/>
      </c>
    </row>
    <row r="190">
      <c r="A190" s="20">
        <f>$A189+1</f>
        <v/>
      </c>
      <c r="B190" s="9">
        <f>IF($A190="","",CHOOSE(WEEKDAY(A190,2),"周一","周二","周三","周四","周五","周六","周日"))</f>
        <v/>
      </c>
      <c r="C190" s="29">
        <f>IFERROR(INDEX($Q$4:$Q$10,WEEKDAY($A190,2)),"")</f>
        <v/>
      </c>
      <c r="D190" s="27">
        <f>IFERROR(INDEX(月度预算!$E$4:$E$15,MONTH($A190)),"")</f>
        <v/>
      </c>
      <c r="E190" s="21">
        <f>IFERROR(INDEX($U$4:$U$15,MONTH($A190)),"")</f>
        <v/>
      </c>
      <c r="F190" s="29">
        <f>IFERROR(INDEX($V$4:$V$15,MONTH($A190)),"")</f>
        <v/>
      </c>
      <c r="G190" s="27">
        <f>IFERROR($D190*$C190*$E190/$F190,"")</f>
        <v/>
      </c>
      <c r="H190" s="21">
        <f>年度假设!$B$7</f>
        <v/>
      </c>
      <c r="I190" s="29">
        <f>$H190*$G190</f>
        <v/>
      </c>
      <c r="J190" s="25">
        <f>IFERROR(INDEX(月度预算!$F$4:$F$15,MONTH($A190)),"")</f>
        <v/>
      </c>
      <c r="K190" s="25">
        <f>$J190</f>
        <v/>
      </c>
      <c r="L190" s="25">
        <f>$I190*$K190</f>
        <v/>
      </c>
      <c r="M190" s="26">
        <f>年度假设!$B$32</f>
        <v/>
      </c>
      <c r="N190" s="25">
        <f>$L190*$M190</f>
        <v/>
      </c>
    </row>
    <row r="191">
      <c r="A191" s="20">
        <f>$A190+1</f>
        <v/>
      </c>
      <c r="B191" s="9">
        <f>IF($A191="","",CHOOSE(WEEKDAY(A191,2),"周一","周二","周三","周四","周五","周六","周日"))</f>
        <v/>
      </c>
      <c r="C191" s="29">
        <f>IFERROR(INDEX($Q$4:$Q$10,WEEKDAY($A191,2)),"")</f>
        <v/>
      </c>
      <c r="D191" s="27">
        <f>IFERROR(INDEX(月度预算!$E$4:$E$15,MONTH($A191)),"")</f>
        <v/>
      </c>
      <c r="E191" s="21">
        <f>IFERROR(INDEX($U$4:$U$15,MONTH($A191)),"")</f>
        <v/>
      </c>
      <c r="F191" s="29">
        <f>IFERROR(INDEX($V$4:$V$15,MONTH($A191)),"")</f>
        <v/>
      </c>
      <c r="G191" s="27">
        <f>IFERROR($D191*$C191*$E191/$F191,"")</f>
        <v/>
      </c>
      <c r="H191" s="21">
        <f>年度假设!$B$7</f>
        <v/>
      </c>
      <c r="I191" s="29">
        <f>$H191*$G191</f>
        <v/>
      </c>
      <c r="J191" s="25">
        <f>IFERROR(INDEX(月度预算!$F$4:$F$15,MONTH($A191)),"")</f>
        <v/>
      </c>
      <c r="K191" s="25">
        <f>$J191</f>
        <v/>
      </c>
      <c r="L191" s="25">
        <f>$I191*$K191</f>
        <v/>
      </c>
      <c r="M191" s="26">
        <f>年度假设!$B$32</f>
        <v/>
      </c>
      <c r="N191" s="25">
        <f>$L191*$M191</f>
        <v/>
      </c>
    </row>
    <row r="192">
      <c r="A192" s="20">
        <f>$A191+1</f>
        <v/>
      </c>
      <c r="B192" s="9">
        <f>IF($A192="","",CHOOSE(WEEKDAY(A192,2),"周一","周二","周三","周四","周五","周六","周日"))</f>
        <v/>
      </c>
      <c r="C192" s="29">
        <f>IFERROR(INDEX($Q$4:$Q$10,WEEKDAY($A192,2)),"")</f>
        <v/>
      </c>
      <c r="D192" s="27">
        <f>IFERROR(INDEX(月度预算!$E$4:$E$15,MONTH($A192)),"")</f>
        <v/>
      </c>
      <c r="E192" s="21">
        <f>IFERROR(INDEX($U$4:$U$15,MONTH($A192)),"")</f>
        <v/>
      </c>
      <c r="F192" s="29">
        <f>IFERROR(INDEX($V$4:$V$15,MONTH($A192)),"")</f>
        <v/>
      </c>
      <c r="G192" s="27">
        <f>IFERROR($D192*$C192*$E192/$F192,"")</f>
        <v/>
      </c>
      <c r="H192" s="21">
        <f>年度假设!$B$7</f>
        <v/>
      </c>
      <c r="I192" s="29">
        <f>$H192*$G192</f>
        <v/>
      </c>
      <c r="J192" s="25">
        <f>IFERROR(INDEX(月度预算!$F$4:$F$15,MONTH($A192)),"")</f>
        <v/>
      </c>
      <c r="K192" s="25">
        <f>$J192</f>
        <v/>
      </c>
      <c r="L192" s="25">
        <f>$I192*$K192</f>
        <v/>
      </c>
      <c r="M192" s="26">
        <f>年度假设!$B$32</f>
        <v/>
      </c>
      <c r="N192" s="25">
        <f>$L192*$M192</f>
        <v/>
      </c>
    </row>
    <row r="193">
      <c r="A193" s="20">
        <f>$A192+1</f>
        <v/>
      </c>
      <c r="B193" s="9">
        <f>IF($A193="","",CHOOSE(WEEKDAY(A193,2),"周一","周二","周三","周四","周五","周六","周日"))</f>
        <v/>
      </c>
      <c r="C193" s="29">
        <f>IFERROR(INDEX($Q$4:$Q$10,WEEKDAY($A193,2)),"")</f>
        <v/>
      </c>
      <c r="D193" s="27">
        <f>IFERROR(INDEX(月度预算!$E$4:$E$15,MONTH($A193)),"")</f>
        <v/>
      </c>
      <c r="E193" s="21">
        <f>IFERROR(INDEX($U$4:$U$15,MONTH($A193)),"")</f>
        <v/>
      </c>
      <c r="F193" s="29">
        <f>IFERROR(INDEX($V$4:$V$15,MONTH($A193)),"")</f>
        <v/>
      </c>
      <c r="G193" s="27">
        <f>IFERROR($D193*$C193*$E193/$F193,"")</f>
        <v/>
      </c>
      <c r="H193" s="21">
        <f>年度假设!$B$7</f>
        <v/>
      </c>
      <c r="I193" s="29">
        <f>$H193*$G193</f>
        <v/>
      </c>
      <c r="J193" s="25">
        <f>IFERROR(INDEX(月度预算!$F$4:$F$15,MONTH($A193)),"")</f>
        <v/>
      </c>
      <c r="K193" s="25">
        <f>$J193</f>
        <v/>
      </c>
      <c r="L193" s="25">
        <f>$I193*$K193</f>
        <v/>
      </c>
      <c r="M193" s="26">
        <f>年度假设!$B$32</f>
        <v/>
      </c>
      <c r="N193" s="25">
        <f>$L193*$M193</f>
        <v/>
      </c>
    </row>
    <row r="194">
      <c r="A194" s="20">
        <f>$A193+1</f>
        <v/>
      </c>
      <c r="B194" s="9">
        <f>IF($A194="","",CHOOSE(WEEKDAY(A194,2),"周一","周二","周三","周四","周五","周六","周日"))</f>
        <v/>
      </c>
      <c r="C194" s="29">
        <f>IFERROR(INDEX($Q$4:$Q$10,WEEKDAY($A194,2)),"")</f>
        <v/>
      </c>
      <c r="D194" s="27">
        <f>IFERROR(INDEX(月度预算!$E$4:$E$15,MONTH($A194)),"")</f>
        <v/>
      </c>
      <c r="E194" s="21">
        <f>IFERROR(INDEX($U$4:$U$15,MONTH($A194)),"")</f>
        <v/>
      </c>
      <c r="F194" s="29">
        <f>IFERROR(INDEX($V$4:$V$15,MONTH($A194)),"")</f>
        <v/>
      </c>
      <c r="G194" s="27">
        <f>IFERROR($D194*$C194*$E194/$F194,"")</f>
        <v/>
      </c>
      <c r="H194" s="21">
        <f>年度假设!$B$7</f>
        <v/>
      </c>
      <c r="I194" s="29">
        <f>$H194*$G194</f>
        <v/>
      </c>
      <c r="J194" s="25">
        <f>IFERROR(INDEX(月度预算!$F$4:$F$15,MONTH($A194)),"")</f>
        <v/>
      </c>
      <c r="K194" s="25">
        <f>$J194</f>
        <v/>
      </c>
      <c r="L194" s="25">
        <f>$I194*$K194</f>
        <v/>
      </c>
      <c r="M194" s="26">
        <f>年度假设!$B$32</f>
        <v/>
      </c>
      <c r="N194" s="25">
        <f>$L194*$M194</f>
        <v/>
      </c>
    </row>
    <row r="195">
      <c r="A195" s="20">
        <f>$A194+1</f>
        <v/>
      </c>
      <c r="B195" s="9">
        <f>IF($A195="","",CHOOSE(WEEKDAY(A195,2),"周一","周二","周三","周四","周五","周六","周日"))</f>
        <v/>
      </c>
      <c r="C195" s="29">
        <f>IFERROR(INDEX($Q$4:$Q$10,WEEKDAY($A195,2)),"")</f>
        <v/>
      </c>
      <c r="D195" s="27">
        <f>IFERROR(INDEX(月度预算!$E$4:$E$15,MONTH($A195)),"")</f>
        <v/>
      </c>
      <c r="E195" s="21">
        <f>IFERROR(INDEX($U$4:$U$15,MONTH($A195)),"")</f>
        <v/>
      </c>
      <c r="F195" s="29">
        <f>IFERROR(INDEX($V$4:$V$15,MONTH($A195)),"")</f>
        <v/>
      </c>
      <c r="G195" s="27">
        <f>IFERROR($D195*$C195*$E195/$F195,"")</f>
        <v/>
      </c>
      <c r="H195" s="21">
        <f>年度假设!$B$7</f>
        <v/>
      </c>
      <c r="I195" s="29">
        <f>$H195*$G195</f>
        <v/>
      </c>
      <c r="J195" s="25">
        <f>IFERROR(INDEX(月度预算!$F$4:$F$15,MONTH($A195)),"")</f>
        <v/>
      </c>
      <c r="K195" s="25">
        <f>$J195</f>
        <v/>
      </c>
      <c r="L195" s="25">
        <f>$I195*$K195</f>
        <v/>
      </c>
      <c r="M195" s="26">
        <f>年度假设!$B$32</f>
        <v/>
      </c>
      <c r="N195" s="25">
        <f>$L195*$M195</f>
        <v/>
      </c>
    </row>
    <row r="196">
      <c r="A196" s="20">
        <f>$A195+1</f>
        <v/>
      </c>
      <c r="B196" s="9">
        <f>IF($A196="","",CHOOSE(WEEKDAY(A196,2),"周一","周二","周三","周四","周五","周六","周日"))</f>
        <v/>
      </c>
      <c r="C196" s="29">
        <f>IFERROR(INDEX($Q$4:$Q$10,WEEKDAY($A196,2)),"")</f>
        <v/>
      </c>
      <c r="D196" s="27">
        <f>IFERROR(INDEX(月度预算!$E$4:$E$15,MONTH($A196)),"")</f>
        <v/>
      </c>
      <c r="E196" s="21">
        <f>IFERROR(INDEX($U$4:$U$15,MONTH($A196)),"")</f>
        <v/>
      </c>
      <c r="F196" s="29">
        <f>IFERROR(INDEX($V$4:$V$15,MONTH($A196)),"")</f>
        <v/>
      </c>
      <c r="G196" s="27">
        <f>IFERROR($D196*$C196*$E196/$F196,"")</f>
        <v/>
      </c>
      <c r="H196" s="21">
        <f>年度假设!$B$7</f>
        <v/>
      </c>
      <c r="I196" s="29">
        <f>$H196*$G196</f>
        <v/>
      </c>
      <c r="J196" s="25">
        <f>IFERROR(INDEX(月度预算!$F$4:$F$15,MONTH($A196)),"")</f>
        <v/>
      </c>
      <c r="K196" s="25">
        <f>$J196</f>
        <v/>
      </c>
      <c r="L196" s="25">
        <f>$I196*$K196</f>
        <v/>
      </c>
      <c r="M196" s="26">
        <f>年度假设!$B$32</f>
        <v/>
      </c>
      <c r="N196" s="25">
        <f>$L196*$M196</f>
        <v/>
      </c>
    </row>
    <row r="197">
      <c r="A197" s="20">
        <f>$A196+1</f>
        <v/>
      </c>
      <c r="B197" s="9">
        <f>IF($A197="","",CHOOSE(WEEKDAY(A197,2),"周一","周二","周三","周四","周五","周六","周日"))</f>
        <v/>
      </c>
      <c r="C197" s="29">
        <f>IFERROR(INDEX($Q$4:$Q$10,WEEKDAY($A197,2)),"")</f>
        <v/>
      </c>
      <c r="D197" s="27">
        <f>IFERROR(INDEX(月度预算!$E$4:$E$15,MONTH($A197)),"")</f>
        <v/>
      </c>
      <c r="E197" s="21">
        <f>IFERROR(INDEX($U$4:$U$15,MONTH($A197)),"")</f>
        <v/>
      </c>
      <c r="F197" s="29">
        <f>IFERROR(INDEX($V$4:$V$15,MONTH($A197)),"")</f>
        <v/>
      </c>
      <c r="G197" s="27">
        <f>IFERROR($D197*$C197*$E197/$F197,"")</f>
        <v/>
      </c>
      <c r="H197" s="21">
        <f>年度假设!$B$7</f>
        <v/>
      </c>
      <c r="I197" s="29">
        <f>$H197*$G197</f>
        <v/>
      </c>
      <c r="J197" s="25">
        <f>IFERROR(INDEX(月度预算!$F$4:$F$15,MONTH($A197)),"")</f>
        <v/>
      </c>
      <c r="K197" s="25">
        <f>$J197</f>
        <v/>
      </c>
      <c r="L197" s="25">
        <f>$I197*$K197</f>
        <v/>
      </c>
      <c r="M197" s="26">
        <f>年度假设!$B$32</f>
        <v/>
      </c>
      <c r="N197" s="25">
        <f>$L197*$M197</f>
        <v/>
      </c>
    </row>
    <row r="198">
      <c r="A198" s="20">
        <f>$A197+1</f>
        <v/>
      </c>
      <c r="B198" s="9">
        <f>IF($A198="","",CHOOSE(WEEKDAY(A198,2),"周一","周二","周三","周四","周五","周六","周日"))</f>
        <v/>
      </c>
      <c r="C198" s="29">
        <f>IFERROR(INDEX($Q$4:$Q$10,WEEKDAY($A198,2)),"")</f>
        <v/>
      </c>
      <c r="D198" s="27">
        <f>IFERROR(INDEX(月度预算!$E$4:$E$15,MONTH($A198)),"")</f>
        <v/>
      </c>
      <c r="E198" s="21">
        <f>IFERROR(INDEX($U$4:$U$15,MONTH($A198)),"")</f>
        <v/>
      </c>
      <c r="F198" s="29">
        <f>IFERROR(INDEX($V$4:$V$15,MONTH($A198)),"")</f>
        <v/>
      </c>
      <c r="G198" s="27">
        <f>IFERROR($D198*$C198*$E198/$F198,"")</f>
        <v/>
      </c>
      <c r="H198" s="21">
        <f>年度假设!$B$7</f>
        <v/>
      </c>
      <c r="I198" s="29">
        <f>$H198*$G198</f>
        <v/>
      </c>
      <c r="J198" s="25">
        <f>IFERROR(INDEX(月度预算!$F$4:$F$15,MONTH($A198)),"")</f>
        <v/>
      </c>
      <c r="K198" s="25">
        <f>$J198</f>
        <v/>
      </c>
      <c r="L198" s="25">
        <f>$I198*$K198</f>
        <v/>
      </c>
      <c r="M198" s="26">
        <f>年度假设!$B$32</f>
        <v/>
      </c>
      <c r="N198" s="25">
        <f>$L198*$M198</f>
        <v/>
      </c>
    </row>
    <row r="199">
      <c r="A199" s="20">
        <f>$A198+1</f>
        <v/>
      </c>
      <c r="B199" s="9">
        <f>IF($A199="","",CHOOSE(WEEKDAY(A199,2),"周一","周二","周三","周四","周五","周六","周日"))</f>
        <v/>
      </c>
      <c r="C199" s="29">
        <f>IFERROR(INDEX($Q$4:$Q$10,WEEKDAY($A199,2)),"")</f>
        <v/>
      </c>
      <c r="D199" s="27">
        <f>IFERROR(INDEX(月度预算!$E$4:$E$15,MONTH($A199)),"")</f>
        <v/>
      </c>
      <c r="E199" s="21">
        <f>IFERROR(INDEX($U$4:$U$15,MONTH($A199)),"")</f>
        <v/>
      </c>
      <c r="F199" s="29">
        <f>IFERROR(INDEX($V$4:$V$15,MONTH($A199)),"")</f>
        <v/>
      </c>
      <c r="G199" s="27">
        <f>IFERROR($D199*$C199*$E199/$F199,"")</f>
        <v/>
      </c>
      <c r="H199" s="21">
        <f>年度假设!$B$7</f>
        <v/>
      </c>
      <c r="I199" s="29">
        <f>$H199*$G199</f>
        <v/>
      </c>
      <c r="J199" s="25">
        <f>IFERROR(INDEX(月度预算!$F$4:$F$15,MONTH($A199)),"")</f>
        <v/>
      </c>
      <c r="K199" s="25">
        <f>$J199</f>
        <v/>
      </c>
      <c r="L199" s="25">
        <f>$I199*$K199</f>
        <v/>
      </c>
      <c r="M199" s="26">
        <f>年度假设!$B$32</f>
        <v/>
      </c>
      <c r="N199" s="25">
        <f>$L199*$M199</f>
        <v/>
      </c>
    </row>
    <row r="200">
      <c r="A200" s="20">
        <f>$A199+1</f>
        <v/>
      </c>
      <c r="B200" s="9">
        <f>IF($A200="","",CHOOSE(WEEKDAY(A200,2),"周一","周二","周三","周四","周五","周六","周日"))</f>
        <v/>
      </c>
      <c r="C200" s="29">
        <f>IFERROR(INDEX($Q$4:$Q$10,WEEKDAY($A200,2)),"")</f>
        <v/>
      </c>
      <c r="D200" s="27">
        <f>IFERROR(INDEX(月度预算!$E$4:$E$15,MONTH($A200)),"")</f>
        <v/>
      </c>
      <c r="E200" s="21">
        <f>IFERROR(INDEX($U$4:$U$15,MONTH($A200)),"")</f>
        <v/>
      </c>
      <c r="F200" s="29">
        <f>IFERROR(INDEX($V$4:$V$15,MONTH($A200)),"")</f>
        <v/>
      </c>
      <c r="G200" s="27">
        <f>IFERROR($D200*$C200*$E200/$F200,"")</f>
        <v/>
      </c>
      <c r="H200" s="21">
        <f>年度假设!$B$7</f>
        <v/>
      </c>
      <c r="I200" s="29">
        <f>$H200*$G200</f>
        <v/>
      </c>
      <c r="J200" s="25">
        <f>IFERROR(INDEX(月度预算!$F$4:$F$15,MONTH($A200)),"")</f>
        <v/>
      </c>
      <c r="K200" s="25">
        <f>$J200</f>
        <v/>
      </c>
      <c r="L200" s="25">
        <f>$I200*$K200</f>
        <v/>
      </c>
      <c r="M200" s="26">
        <f>年度假设!$B$32</f>
        <v/>
      </c>
      <c r="N200" s="25">
        <f>$L200*$M200</f>
        <v/>
      </c>
    </row>
    <row r="201">
      <c r="A201" s="20">
        <f>$A200+1</f>
        <v/>
      </c>
      <c r="B201" s="9">
        <f>IF($A201="","",CHOOSE(WEEKDAY(A201,2),"周一","周二","周三","周四","周五","周六","周日"))</f>
        <v/>
      </c>
      <c r="C201" s="29">
        <f>IFERROR(INDEX($Q$4:$Q$10,WEEKDAY($A201,2)),"")</f>
        <v/>
      </c>
      <c r="D201" s="27">
        <f>IFERROR(INDEX(月度预算!$E$4:$E$15,MONTH($A201)),"")</f>
        <v/>
      </c>
      <c r="E201" s="21">
        <f>IFERROR(INDEX($U$4:$U$15,MONTH($A201)),"")</f>
        <v/>
      </c>
      <c r="F201" s="29">
        <f>IFERROR(INDEX($V$4:$V$15,MONTH($A201)),"")</f>
        <v/>
      </c>
      <c r="G201" s="27">
        <f>IFERROR($D201*$C201*$E201/$F201,"")</f>
        <v/>
      </c>
      <c r="H201" s="21">
        <f>年度假设!$B$7</f>
        <v/>
      </c>
      <c r="I201" s="29">
        <f>$H201*$G201</f>
        <v/>
      </c>
      <c r="J201" s="25">
        <f>IFERROR(INDEX(月度预算!$F$4:$F$15,MONTH($A201)),"")</f>
        <v/>
      </c>
      <c r="K201" s="25">
        <f>$J201</f>
        <v/>
      </c>
      <c r="L201" s="25">
        <f>$I201*$K201</f>
        <v/>
      </c>
      <c r="M201" s="26">
        <f>年度假设!$B$32</f>
        <v/>
      </c>
      <c r="N201" s="25">
        <f>$L201*$M201</f>
        <v/>
      </c>
    </row>
    <row r="202">
      <c r="A202" s="20">
        <f>$A201+1</f>
        <v/>
      </c>
      <c r="B202" s="9">
        <f>IF($A202="","",CHOOSE(WEEKDAY(A202,2),"周一","周二","周三","周四","周五","周六","周日"))</f>
        <v/>
      </c>
      <c r="C202" s="29">
        <f>IFERROR(INDEX($Q$4:$Q$10,WEEKDAY($A202,2)),"")</f>
        <v/>
      </c>
      <c r="D202" s="27">
        <f>IFERROR(INDEX(月度预算!$E$4:$E$15,MONTH($A202)),"")</f>
        <v/>
      </c>
      <c r="E202" s="21">
        <f>IFERROR(INDEX($U$4:$U$15,MONTH($A202)),"")</f>
        <v/>
      </c>
      <c r="F202" s="29">
        <f>IFERROR(INDEX($V$4:$V$15,MONTH($A202)),"")</f>
        <v/>
      </c>
      <c r="G202" s="27">
        <f>IFERROR($D202*$C202*$E202/$F202,"")</f>
        <v/>
      </c>
      <c r="H202" s="21">
        <f>年度假设!$B$7</f>
        <v/>
      </c>
      <c r="I202" s="29">
        <f>$H202*$G202</f>
        <v/>
      </c>
      <c r="J202" s="25">
        <f>IFERROR(INDEX(月度预算!$F$4:$F$15,MONTH($A202)),"")</f>
        <v/>
      </c>
      <c r="K202" s="25">
        <f>$J202</f>
        <v/>
      </c>
      <c r="L202" s="25">
        <f>$I202*$K202</f>
        <v/>
      </c>
      <c r="M202" s="26">
        <f>年度假设!$B$32</f>
        <v/>
      </c>
      <c r="N202" s="25">
        <f>$L202*$M202</f>
        <v/>
      </c>
    </row>
    <row r="203">
      <c r="A203" s="20">
        <f>$A202+1</f>
        <v/>
      </c>
      <c r="B203" s="9">
        <f>IF($A203="","",CHOOSE(WEEKDAY(A203,2),"周一","周二","周三","周四","周五","周六","周日"))</f>
        <v/>
      </c>
      <c r="C203" s="29">
        <f>IFERROR(INDEX($Q$4:$Q$10,WEEKDAY($A203,2)),"")</f>
        <v/>
      </c>
      <c r="D203" s="27">
        <f>IFERROR(INDEX(月度预算!$E$4:$E$15,MONTH($A203)),"")</f>
        <v/>
      </c>
      <c r="E203" s="21">
        <f>IFERROR(INDEX($U$4:$U$15,MONTH($A203)),"")</f>
        <v/>
      </c>
      <c r="F203" s="29">
        <f>IFERROR(INDEX($V$4:$V$15,MONTH($A203)),"")</f>
        <v/>
      </c>
      <c r="G203" s="27">
        <f>IFERROR($D203*$C203*$E203/$F203,"")</f>
        <v/>
      </c>
      <c r="H203" s="21">
        <f>年度假设!$B$7</f>
        <v/>
      </c>
      <c r="I203" s="29">
        <f>$H203*$G203</f>
        <v/>
      </c>
      <c r="J203" s="25">
        <f>IFERROR(INDEX(月度预算!$F$4:$F$15,MONTH($A203)),"")</f>
        <v/>
      </c>
      <c r="K203" s="25">
        <f>$J203</f>
        <v/>
      </c>
      <c r="L203" s="25">
        <f>$I203*$K203</f>
        <v/>
      </c>
      <c r="M203" s="26">
        <f>年度假设!$B$32</f>
        <v/>
      </c>
      <c r="N203" s="25">
        <f>$L203*$M203</f>
        <v/>
      </c>
    </row>
    <row r="204">
      <c r="A204" s="20">
        <f>$A203+1</f>
        <v/>
      </c>
      <c r="B204" s="9">
        <f>IF($A204="","",CHOOSE(WEEKDAY(A204,2),"周一","周二","周三","周四","周五","周六","周日"))</f>
        <v/>
      </c>
      <c r="C204" s="29">
        <f>IFERROR(INDEX($Q$4:$Q$10,WEEKDAY($A204,2)),"")</f>
        <v/>
      </c>
      <c r="D204" s="27">
        <f>IFERROR(INDEX(月度预算!$E$4:$E$15,MONTH($A204)),"")</f>
        <v/>
      </c>
      <c r="E204" s="21">
        <f>IFERROR(INDEX($U$4:$U$15,MONTH($A204)),"")</f>
        <v/>
      </c>
      <c r="F204" s="29">
        <f>IFERROR(INDEX($V$4:$V$15,MONTH($A204)),"")</f>
        <v/>
      </c>
      <c r="G204" s="27">
        <f>IFERROR($D204*$C204*$E204/$F204,"")</f>
        <v/>
      </c>
      <c r="H204" s="21">
        <f>年度假设!$B$7</f>
        <v/>
      </c>
      <c r="I204" s="29">
        <f>$H204*$G204</f>
        <v/>
      </c>
      <c r="J204" s="25">
        <f>IFERROR(INDEX(月度预算!$F$4:$F$15,MONTH($A204)),"")</f>
        <v/>
      </c>
      <c r="K204" s="25">
        <f>$J204</f>
        <v/>
      </c>
      <c r="L204" s="25">
        <f>$I204*$K204</f>
        <v/>
      </c>
      <c r="M204" s="26">
        <f>年度假设!$B$32</f>
        <v/>
      </c>
      <c r="N204" s="25">
        <f>$L204*$M204</f>
        <v/>
      </c>
    </row>
    <row r="205">
      <c r="A205" s="20">
        <f>$A204+1</f>
        <v/>
      </c>
      <c r="B205" s="9">
        <f>IF($A205="","",CHOOSE(WEEKDAY(A205,2),"周一","周二","周三","周四","周五","周六","周日"))</f>
        <v/>
      </c>
      <c r="C205" s="29">
        <f>IFERROR(INDEX($Q$4:$Q$10,WEEKDAY($A205,2)),"")</f>
        <v/>
      </c>
      <c r="D205" s="27">
        <f>IFERROR(INDEX(月度预算!$E$4:$E$15,MONTH($A205)),"")</f>
        <v/>
      </c>
      <c r="E205" s="21">
        <f>IFERROR(INDEX($U$4:$U$15,MONTH($A205)),"")</f>
        <v/>
      </c>
      <c r="F205" s="29">
        <f>IFERROR(INDEX($V$4:$V$15,MONTH($A205)),"")</f>
        <v/>
      </c>
      <c r="G205" s="27">
        <f>IFERROR($D205*$C205*$E205/$F205,"")</f>
        <v/>
      </c>
      <c r="H205" s="21">
        <f>年度假设!$B$7</f>
        <v/>
      </c>
      <c r="I205" s="29">
        <f>$H205*$G205</f>
        <v/>
      </c>
      <c r="J205" s="25">
        <f>IFERROR(INDEX(月度预算!$F$4:$F$15,MONTH($A205)),"")</f>
        <v/>
      </c>
      <c r="K205" s="25">
        <f>$J205</f>
        <v/>
      </c>
      <c r="L205" s="25">
        <f>$I205*$K205</f>
        <v/>
      </c>
      <c r="M205" s="26">
        <f>年度假设!$B$32</f>
        <v/>
      </c>
      <c r="N205" s="25">
        <f>$L205*$M205</f>
        <v/>
      </c>
    </row>
    <row r="206">
      <c r="A206" s="20">
        <f>$A205+1</f>
        <v/>
      </c>
      <c r="B206" s="9">
        <f>IF($A206="","",CHOOSE(WEEKDAY(A206,2),"周一","周二","周三","周四","周五","周六","周日"))</f>
        <v/>
      </c>
      <c r="C206" s="29">
        <f>IFERROR(INDEX($Q$4:$Q$10,WEEKDAY($A206,2)),"")</f>
        <v/>
      </c>
      <c r="D206" s="27">
        <f>IFERROR(INDEX(月度预算!$E$4:$E$15,MONTH($A206)),"")</f>
        <v/>
      </c>
      <c r="E206" s="21">
        <f>IFERROR(INDEX($U$4:$U$15,MONTH($A206)),"")</f>
        <v/>
      </c>
      <c r="F206" s="29">
        <f>IFERROR(INDEX($V$4:$V$15,MONTH($A206)),"")</f>
        <v/>
      </c>
      <c r="G206" s="27">
        <f>IFERROR($D206*$C206*$E206/$F206,"")</f>
        <v/>
      </c>
      <c r="H206" s="21">
        <f>年度假设!$B$7</f>
        <v/>
      </c>
      <c r="I206" s="29">
        <f>$H206*$G206</f>
        <v/>
      </c>
      <c r="J206" s="25">
        <f>IFERROR(INDEX(月度预算!$F$4:$F$15,MONTH($A206)),"")</f>
        <v/>
      </c>
      <c r="K206" s="25">
        <f>$J206</f>
        <v/>
      </c>
      <c r="L206" s="25">
        <f>$I206*$K206</f>
        <v/>
      </c>
      <c r="M206" s="26">
        <f>年度假设!$B$32</f>
        <v/>
      </c>
      <c r="N206" s="25">
        <f>$L206*$M206</f>
        <v/>
      </c>
    </row>
    <row r="207">
      <c r="A207" s="20">
        <f>$A206+1</f>
        <v/>
      </c>
      <c r="B207" s="9">
        <f>IF($A207="","",CHOOSE(WEEKDAY(A207,2),"周一","周二","周三","周四","周五","周六","周日"))</f>
        <v/>
      </c>
      <c r="C207" s="29">
        <f>IFERROR(INDEX($Q$4:$Q$10,WEEKDAY($A207,2)),"")</f>
        <v/>
      </c>
      <c r="D207" s="27">
        <f>IFERROR(INDEX(月度预算!$E$4:$E$15,MONTH($A207)),"")</f>
        <v/>
      </c>
      <c r="E207" s="21">
        <f>IFERROR(INDEX($U$4:$U$15,MONTH($A207)),"")</f>
        <v/>
      </c>
      <c r="F207" s="29">
        <f>IFERROR(INDEX($V$4:$V$15,MONTH($A207)),"")</f>
        <v/>
      </c>
      <c r="G207" s="27">
        <f>IFERROR($D207*$C207*$E207/$F207,"")</f>
        <v/>
      </c>
      <c r="H207" s="21">
        <f>年度假设!$B$7</f>
        <v/>
      </c>
      <c r="I207" s="29">
        <f>$H207*$G207</f>
        <v/>
      </c>
      <c r="J207" s="25">
        <f>IFERROR(INDEX(月度预算!$F$4:$F$15,MONTH($A207)),"")</f>
        <v/>
      </c>
      <c r="K207" s="25">
        <f>$J207</f>
        <v/>
      </c>
      <c r="L207" s="25">
        <f>$I207*$K207</f>
        <v/>
      </c>
      <c r="M207" s="26">
        <f>年度假设!$B$32</f>
        <v/>
      </c>
      <c r="N207" s="25">
        <f>$L207*$M207</f>
        <v/>
      </c>
    </row>
    <row r="208">
      <c r="A208" s="20">
        <f>$A207+1</f>
        <v/>
      </c>
      <c r="B208" s="9">
        <f>IF($A208="","",CHOOSE(WEEKDAY(A208,2),"周一","周二","周三","周四","周五","周六","周日"))</f>
        <v/>
      </c>
      <c r="C208" s="29">
        <f>IFERROR(INDEX($Q$4:$Q$10,WEEKDAY($A208,2)),"")</f>
        <v/>
      </c>
      <c r="D208" s="27">
        <f>IFERROR(INDEX(月度预算!$E$4:$E$15,MONTH($A208)),"")</f>
        <v/>
      </c>
      <c r="E208" s="21">
        <f>IFERROR(INDEX($U$4:$U$15,MONTH($A208)),"")</f>
        <v/>
      </c>
      <c r="F208" s="29">
        <f>IFERROR(INDEX($V$4:$V$15,MONTH($A208)),"")</f>
        <v/>
      </c>
      <c r="G208" s="27">
        <f>IFERROR($D208*$C208*$E208/$F208,"")</f>
        <v/>
      </c>
      <c r="H208" s="21">
        <f>年度假设!$B$7</f>
        <v/>
      </c>
      <c r="I208" s="29">
        <f>$H208*$G208</f>
        <v/>
      </c>
      <c r="J208" s="25">
        <f>IFERROR(INDEX(月度预算!$F$4:$F$15,MONTH($A208)),"")</f>
        <v/>
      </c>
      <c r="K208" s="25">
        <f>$J208</f>
        <v/>
      </c>
      <c r="L208" s="25">
        <f>$I208*$K208</f>
        <v/>
      </c>
      <c r="M208" s="26">
        <f>年度假设!$B$32</f>
        <v/>
      </c>
      <c r="N208" s="25">
        <f>$L208*$M208</f>
        <v/>
      </c>
    </row>
    <row r="209">
      <c r="A209" s="20">
        <f>$A208+1</f>
        <v/>
      </c>
      <c r="B209" s="9">
        <f>IF($A209="","",CHOOSE(WEEKDAY(A209,2),"周一","周二","周三","周四","周五","周六","周日"))</f>
        <v/>
      </c>
      <c r="C209" s="29">
        <f>IFERROR(INDEX($Q$4:$Q$10,WEEKDAY($A209,2)),"")</f>
        <v/>
      </c>
      <c r="D209" s="27">
        <f>IFERROR(INDEX(月度预算!$E$4:$E$15,MONTH($A209)),"")</f>
        <v/>
      </c>
      <c r="E209" s="21">
        <f>IFERROR(INDEX($U$4:$U$15,MONTH($A209)),"")</f>
        <v/>
      </c>
      <c r="F209" s="29">
        <f>IFERROR(INDEX($V$4:$V$15,MONTH($A209)),"")</f>
        <v/>
      </c>
      <c r="G209" s="27">
        <f>IFERROR($D209*$C209*$E209/$F209,"")</f>
        <v/>
      </c>
      <c r="H209" s="21">
        <f>年度假设!$B$7</f>
        <v/>
      </c>
      <c r="I209" s="29">
        <f>$H209*$G209</f>
        <v/>
      </c>
      <c r="J209" s="25">
        <f>IFERROR(INDEX(月度预算!$F$4:$F$15,MONTH($A209)),"")</f>
        <v/>
      </c>
      <c r="K209" s="25">
        <f>$J209</f>
        <v/>
      </c>
      <c r="L209" s="25">
        <f>$I209*$K209</f>
        <v/>
      </c>
      <c r="M209" s="26">
        <f>年度假设!$B$32</f>
        <v/>
      </c>
      <c r="N209" s="25">
        <f>$L209*$M209</f>
        <v/>
      </c>
    </row>
    <row r="210">
      <c r="A210" s="20">
        <f>$A209+1</f>
        <v/>
      </c>
      <c r="B210" s="9">
        <f>IF($A210="","",CHOOSE(WEEKDAY(A210,2),"周一","周二","周三","周四","周五","周六","周日"))</f>
        <v/>
      </c>
      <c r="C210" s="29">
        <f>IFERROR(INDEX($Q$4:$Q$10,WEEKDAY($A210,2)),"")</f>
        <v/>
      </c>
      <c r="D210" s="27">
        <f>IFERROR(INDEX(月度预算!$E$4:$E$15,MONTH($A210)),"")</f>
        <v/>
      </c>
      <c r="E210" s="21">
        <f>IFERROR(INDEX($U$4:$U$15,MONTH($A210)),"")</f>
        <v/>
      </c>
      <c r="F210" s="29">
        <f>IFERROR(INDEX($V$4:$V$15,MONTH($A210)),"")</f>
        <v/>
      </c>
      <c r="G210" s="27">
        <f>IFERROR($D210*$C210*$E210/$F210,"")</f>
        <v/>
      </c>
      <c r="H210" s="21">
        <f>年度假设!$B$7</f>
        <v/>
      </c>
      <c r="I210" s="29">
        <f>$H210*$G210</f>
        <v/>
      </c>
      <c r="J210" s="25">
        <f>IFERROR(INDEX(月度预算!$F$4:$F$15,MONTH($A210)),"")</f>
        <v/>
      </c>
      <c r="K210" s="25">
        <f>$J210</f>
        <v/>
      </c>
      <c r="L210" s="25">
        <f>$I210*$K210</f>
        <v/>
      </c>
      <c r="M210" s="26">
        <f>年度假设!$B$32</f>
        <v/>
      </c>
      <c r="N210" s="25">
        <f>$L210*$M210</f>
        <v/>
      </c>
    </row>
    <row r="211">
      <c r="A211" s="20">
        <f>$A210+1</f>
        <v/>
      </c>
      <c r="B211" s="9">
        <f>IF($A211="","",CHOOSE(WEEKDAY(A211,2),"周一","周二","周三","周四","周五","周六","周日"))</f>
        <v/>
      </c>
      <c r="C211" s="29">
        <f>IFERROR(INDEX($Q$4:$Q$10,WEEKDAY($A211,2)),"")</f>
        <v/>
      </c>
      <c r="D211" s="27">
        <f>IFERROR(INDEX(月度预算!$E$4:$E$15,MONTH($A211)),"")</f>
        <v/>
      </c>
      <c r="E211" s="21">
        <f>IFERROR(INDEX($U$4:$U$15,MONTH($A211)),"")</f>
        <v/>
      </c>
      <c r="F211" s="29">
        <f>IFERROR(INDEX($V$4:$V$15,MONTH($A211)),"")</f>
        <v/>
      </c>
      <c r="G211" s="27">
        <f>IFERROR($D211*$C211*$E211/$F211,"")</f>
        <v/>
      </c>
      <c r="H211" s="21">
        <f>年度假设!$B$7</f>
        <v/>
      </c>
      <c r="I211" s="29">
        <f>$H211*$G211</f>
        <v/>
      </c>
      <c r="J211" s="25">
        <f>IFERROR(INDEX(月度预算!$F$4:$F$15,MONTH($A211)),"")</f>
        <v/>
      </c>
      <c r="K211" s="25">
        <f>$J211</f>
        <v/>
      </c>
      <c r="L211" s="25">
        <f>$I211*$K211</f>
        <v/>
      </c>
      <c r="M211" s="26">
        <f>年度假设!$B$32</f>
        <v/>
      </c>
      <c r="N211" s="25">
        <f>$L211*$M211</f>
        <v/>
      </c>
    </row>
    <row r="212">
      <c r="A212" s="20">
        <f>$A211+1</f>
        <v/>
      </c>
      <c r="B212" s="9">
        <f>IF($A212="","",CHOOSE(WEEKDAY(A212,2),"周一","周二","周三","周四","周五","周六","周日"))</f>
        <v/>
      </c>
      <c r="C212" s="29">
        <f>IFERROR(INDEX($Q$4:$Q$10,WEEKDAY($A212,2)),"")</f>
        <v/>
      </c>
      <c r="D212" s="27">
        <f>IFERROR(INDEX(月度预算!$E$4:$E$15,MONTH($A212)),"")</f>
        <v/>
      </c>
      <c r="E212" s="21">
        <f>IFERROR(INDEX($U$4:$U$15,MONTH($A212)),"")</f>
        <v/>
      </c>
      <c r="F212" s="29">
        <f>IFERROR(INDEX($V$4:$V$15,MONTH($A212)),"")</f>
        <v/>
      </c>
      <c r="G212" s="27">
        <f>IFERROR($D212*$C212*$E212/$F212,"")</f>
        <v/>
      </c>
      <c r="H212" s="21">
        <f>年度假设!$B$7</f>
        <v/>
      </c>
      <c r="I212" s="29">
        <f>$H212*$G212</f>
        <v/>
      </c>
      <c r="J212" s="25">
        <f>IFERROR(INDEX(月度预算!$F$4:$F$15,MONTH($A212)),"")</f>
        <v/>
      </c>
      <c r="K212" s="25">
        <f>$J212</f>
        <v/>
      </c>
      <c r="L212" s="25">
        <f>$I212*$K212</f>
        <v/>
      </c>
      <c r="M212" s="26">
        <f>年度假设!$B$32</f>
        <v/>
      </c>
      <c r="N212" s="25">
        <f>$L212*$M212</f>
        <v/>
      </c>
    </row>
    <row r="213">
      <c r="A213" s="20">
        <f>$A212+1</f>
        <v/>
      </c>
      <c r="B213" s="9">
        <f>IF($A213="","",CHOOSE(WEEKDAY(A213,2),"周一","周二","周三","周四","周五","周六","周日"))</f>
        <v/>
      </c>
      <c r="C213" s="29">
        <f>IFERROR(INDEX($Q$4:$Q$10,WEEKDAY($A213,2)),"")</f>
        <v/>
      </c>
      <c r="D213" s="27">
        <f>IFERROR(INDEX(月度预算!$E$4:$E$15,MONTH($A213)),"")</f>
        <v/>
      </c>
      <c r="E213" s="21">
        <f>IFERROR(INDEX($U$4:$U$15,MONTH($A213)),"")</f>
        <v/>
      </c>
      <c r="F213" s="29">
        <f>IFERROR(INDEX($V$4:$V$15,MONTH($A213)),"")</f>
        <v/>
      </c>
      <c r="G213" s="27">
        <f>IFERROR($D213*$C213*$E213/$F213,"")</f>
        <v/>
      </c>
      <c r="H213" s="21">
        <f>年度假设!$B$7</f>
        <v/>
      </c>
      <c r="I213" s="29">
        <f>$H213*$G213</f>
        <v/>
      </c>
      <c r="J213" s="25">
        <f>IFERROR(INDEX(月度预算!$F$4:$F$15,MONTH($A213)),"")</f>
        <v/>
      </c>
      <c r="K213" s="25">
        <f>$J213</f>
        <v/>
      </c>
      <c r="L213" s="25">
        <f>$I213*$K213</f>
        <v/>
      </c>
      <c r="M213" s="26">
        <f>年度假设!$B$32</f>
        <v/>
      </c>
      <c r="N213" s="25">
        <f>$L213*$M213</f>
        <v/>
      </c>
    </row>
    <row r="214">
      <c r="A214" s="20">
        <f>$A213+1</f>
        <v/>
      </c>
      <c r="B214" s="9">
        <f>IF($A214="","",CHOOSE(WEEKDAY(A214,2),"周一","周二","周三","周四","周五","周六","周日"))</f>
        <v/>
      </c>
      <c r="C214" s="29">
        <f>IFERROR(INDEX($Q$4:$Q$10,WEEKDAY($A214,2)),"")</f>
        <v/>
      </c>
      <c r="D214" s="27">
        <f>IFERROR(INDEX(月度预算!$E$4:$E$15,MONTH($A214)),"")</f>
        <v/>
      </c>
      <c r="E214" s="21">
        <f>IFERROR(INDEX($U$4:$U$15,MONTH($A214)),"")</f>
        <v/>
      </c>
      <c r="F214" s="29">
        <f>IFERROR(INDEX($V$4:$V$15,MONTH($A214)),"")</f>
        <v/>
      </c>
      <c r="G214" s="27">
        <f>IFERROR($D214*$C214*$E214/$F214,"")</f>
        <v/>
      </c>
      <c r="H214" s="21">
        <f>年度假设!$B$7</f>
        <v/>
      </c>
      <c r="I214" s="29">
        <f>$H214*$G214</f>
        <v/>
      </c>
      <c r="J214" s="25">
        <f>IFERROR(INDEX(月度预算!$F$4:$F$15,MONTH($A214)),"")</f>
        <v/>
      </c>
      <c r="K214" s="25">
        <f>$J214</f>
        <v/>
      </c>
      <c r="L214" s="25">
        <f>$I214*$K214</f>
        <v/>
      </c>
      <c r="M214" s="26">
        <f>年度假设!$B$32</f>
        <v/>
      </c>
      <c r="N214" s="25">
        <f>$L214*$M214</f>
        <v/>
      </c>
    </row>
    <row r="215">
      <c r="A215" s="20">
        <f>$A214+1</f>
        <v/>
      </c>
      <c r="B215" s="9">
        <f>IF($A215="","",CHOOSE(WEEKDAY(A215,2),"周一","周二","周三","周四","周五","周六","周日"))</f>
        <v/>
      </c>
      <c r="C215" s="29">
        <f>IFERROR(INDEX($Q$4:$Q$10,WEEKDAY($A215,2)),"")</f>
        <v/>
      </c>
      <c r="D215" s="27">
        <f>IFERROR(INDEX(月度预算!$E$4:$E$15,MONTH($A215)),"")</f>
        <v/>
      </c>
      <c r="E215" s="21">
        <f>IFERROR(INDEX($U$4:$U$15,MONTH($A215)),"")</f>
        <v/>
      </c>
      <c r="F215" s="29">
        <f>IFERROR(INDEX($V$4:$V$15,MONTH($A215)),"")</f>
        <v/>
      </c>
      <c r="G215" s="27">
        <f>IFERROR($D215*$C215*$E215/$F215,"")</f>
        <v/>
      </c>
      <c r="H215" s="21">
        <f>年度假设!$B$7</f>
        <v/>
      </c>
      <c r="I215" s="29">
        <f>$H215*$G215</f>
        <v/>
      </c>
      <c r="J215" s="25">
        <f>IFERROR(INDEX(月度预算!$F$4:$F$15,MONTH($A215)),"")</f>
        <v/>
      </c>
      <c r="K215" s="25">
        <f>$J215</f>
        <v/>
      </c>
      <c r="L215" s="25">
        <f>$I215*$K215</f>
        <v/>
      </c>
      <c r="M215" s="26">
        <f>年度假设!$B$32</f>
        <v/>
      </c>
      <c r="N215" s="25">
        <f>$L215*$M215</f>
        <v/>
      </c>
    </row>
    <row r="216">
      <c r="A216" s="20">
        <f>$A215+1</f>
        <v/>
      </c>
      <c r="B216" s="9">
        <f>IF($A216="","",CHOOSE(WEEKDAY(A216,2),"周一","周二","周三","周四","周五","周六","周日"))</f>
        <v/>
      </c>
      <c r="C216" s="29">
        <f>IFERROR(INDEX($Q$4:$Q$10,WEEKDAY($A216,2)),"")</f>
        <v/>
      </c>
      <c r="D216" s="27">
        <f>IFERROR(INDEX(月度预算!$E$4:$E$15,MONTH($A216)),"")</f>
        <v/>
      </c>
      <c r="E216" s="21">
        <f>IFERROR(INDEX($U$4:$U$15,MONTH($A216)),"")</f>
        <v/>
      </c>
      <c r="F216" s="29">
        <f>IFERROR(INDEX($V$4:$V$15,MONTH($A216)),"")</f>
        <v/>
      </c>
      <c r="G216" s="27">
        <f>IFERROR($D216*$C216*$E216/$F216,"")</f>
        <v/>
      </c>
      <c r="H216" s="21">
        <f>年度假设!$B$7</f>
        <v/>
      </c>
      <c r="I216" s="29">
        <f>$H216*$G216</f>
        <v/>
      </c>
      <c r="J216" s="25">
        <f>IFERROR(INDEX(月度预算!$F$4:$F$15,MONTH($A216)),"")</f>
        <v/>
      </c>
      <c r="K216" s="25">
        <f>$J216</f>
        <v/>
      </c>
      <c r="L216" s="25">
        <f>$I216*$K216</f>
        <v/>
      </c>
      <c r="M216" s="26">
        <f>年度假设!$B$32</f>
        <v/>
      </c>
      <c r="N216" s="25">
        <f>$L216*$M216</f>
        <v/>
      </c>
    </row>
    <row r="217">
      <c r="A217" s="20">
        <f>$A216+1</f>
        <v/>
      </c>
      <c r="B217" s="9">
        <f>IF($A217="","",CHOOSE(WEEKDAY(A217,2),"周一","周二","周三","周四","周五","周六","周日"))</f>
        <v/>
      </c>
      <c r="C217" s="29">
        <f>IFERROR(INDEX($Q$4:$Q$10,WEEKDAY($A217,2)),"")</f>
        <v/>
      </c>
      <c r="D217" s="27">
        <f>IFERROR(INDEX(月度预算!$E$4:$E$15,MONTH($A217)),"")</f>
        <v/>
      </c>
      <c r="E217" s="21">
        <f>IFERROR(INDEX($U$4:$U$15,MONTH($A217)),"")</f>
        <v/>
      </c>
      <c r="F217" s="29">
        <f>IFERROR(INDEX($V$4:$V$15,MONTH($A217)),"")</f>
        <v/>
      </c>
      <c r="G217" s="27">
        <f>IFERROR($D217*$C217*$E217/$F217,"")</f>
        <v/>
      </c>
      <c r="H217" s="21">
        <f>年度假设!$B$7</f>
        <v/>
      </c>
      <c r="I217" s="29">
        <f>$H217*$G217</f>
        <v/>
      </c>
      <c r="J217" s="25">
        <f>IFERROR(INDEX(月度预算!$F$4:$F$15,MONTH($A217)),"")</f>
        <v/>
      </c>
      <c r="K217" s="25">
        <f>$J217</f>
        <v/>
      </c>
      <c r="L217" s="25">
        <f>$I217*$K217</f>
        <v/>
      </c>
      <c r="M217" s="26">
        <f>年度假设!$B$32</f>
        <v/>
      </c>
      <c r="N217" s="25">
        <f>$L217*$M217</f>
        <v/>
      </c>
    </row>
    <row r="218">
      <c r="A218" s="20">
        <f>$A217+1</f>
        <v/>
      </c>
      <c r="B218" s="9">
        <f>IF($A218="","",CHOOSE(WEEKDAY(A218,2),"周一","周二","周三","周四","周五","周六","周日"))</f>
        <v/>
      </c>
      <c r="C218" s="29">
        <f>IFERROR(INDEX($Q$4:$Q$10,WEEKDAY($A218,2)),"")</f>
        <v/>
      </c>
      <c r="D218" s="27">
        <f>IFERROR(INDEX(月度预算!$E$4:$E$15,MONTH($A218)),"")</f>
        <v/>
      </c>
      <c r="E218" s="21">
        <f>IFERROR(INDEX($U$4:$U$15,MONTH($A218)),"")</f>
        <v/>
      </c>
      <c r="F218" s="29">
        <f>IFERROR(INDEX($V$4:$V$15,MONTH($A218)),"")</f>
        <v/>
      </c>
      <c r="G218" s="27">
        <f>IFERROR($D218*$C218*$E218/$F218,"")</f>
        <v/>
      </c>
      <c r="H218" s="21">
        <f>年度假设!$B$7</f>
        <v/>
      </c>
      <c r="I218" s="29">
        <f>$H218*$G218</f>
        <v/>
      </c>
      <c r="J218" s="25">
        <f>IFERROR(INDEX(月度预算!$F$4:$F$15,MONTH($A218)),"")</f>
        <v/>
      </c>
      <c r="K218" s="25">
        <f>$J218</f>
        <v/>
      </c>
      <c r="L218" s="25">
        <f>$I218*$K218</f>
        <v/>
      </c>
      <c r="M218" s="26">
        <f>年度假设!$B$32</f>
        <v/>
      </c>
      <c r="N218" s="25">
        <f>$L218*$M218</f>
        <v/>
      </c>
    </row>
    <row r="219">
      <c r="A219" s="20">
        <f>$A218+1</f>
        <v/>
      </c>
      <c r="B219" s="9">
        <f>IF($A219="","",CHOOSE(WEEKDAY(A219,2),"周一","周二","周三","周四","周五","周六","周日"))</f>
        <v/>
      </c>
      <c r="C219" s="29">
        <f>IFERROR(INDEX($Q$4:$Q$10,WEEKDAY($A219,2)),"")</f>
        <v/>
      </c>
      <c r="D219" s="27">
        <f>IFERROR(INDEX(月度预算!$E$4:$E$15,MONTH($A219)),"")</f>
        <v/>
      </c>
      <c r="E219" s="21">
        <f>IFERROR(INDEX($U$4:$U$15,MONTH($A219)),"")</f>
        <v/>
      </c>
      <c r="F219" s="29">
        <f>IFERROR(INDEX($V$4:$V$15,MONTH($A219)),"")</f>
        <v/>
      </c>
      <c r="G219" s="27">
        <f>IFERROR($D219*$C219*$E219/$F219,"")</f>
        <v/>
      </c>
      <c r="H219" s="21">
        <f>年度假设!$B$7</f>
        <v/>
      </c>
      <c r="I219" s="29">
        <f>$H219*$G219</f>
        <v/>
      </c>
      <c r="J219" s="25">
        <f>IFERROR(INDEX(月度预算!$F$4:$F$15,MONTH($A219)),"")</f>
        <v/>
      </c>
      <c r="K219" s="25">
        <f>$J219</f>
        <v/>
      </c>
      <c r="L219" s="25">
        <f>$I219*$K219</f>
        <v/>
      </c>
      <c r="M219" s="26">
        <f>年度假设!$B$32</f>
        <v/>
      </c>
      <c r="N219" s="25">
        <f>$L219*$M219</f>
        <v/>
      </c>
    </row>
    <row r="220">
      <c r="A220" s="20">
        <f>$A219+1</f>
        <v/>
      </c>
      <c r="B220" s="9">
        <f>IF($A220="","",CHOOSE(WEEKDAY(A220,2),"周一","周二","周三","周四","周五","周六","周日"))</f>
        <v/>
      </c>
      <c r="C220" s="29">
        <f>IFERROR(INDEX($Q$4:$Q$10,WEEKDAY($A220,2)),"")</f>
        <v/>
      </c>
      <c r="D220" s="27">
        <f>IFERROR(INDEX(月度预算!$E$4:$E$15,MONTH($A220)),"")</f>
        <v/>
      </c>
      <c r="E220" s="21">
        <f>IFERROR(INDEX($U$4:$U$15,MONTH($A220)),"")</f>
        <v/>
      </c>
      <c r="F220" s="29">
        <f>IFERROR(INDEX($V$4:$V$15,MONTH($A220)),"")</f>
        <v/>
      </c>
      <c r="G220" s="27">
        <f>IFERROR($D220*$C220*$E220/$F220,"")</f>
        <v/>
      </c>
      <c r="H220" s="21">
        <f>年度假设!$B$7</f>
        <v/>
      </c>
      <c r="I220" s="29">
        <f>$H220*$G220</f>
        <v/>
      </c>
      <c r="J220" s="25">
        <f>IFERROR(INDEX(月度预算!$F$4:$F$15,MONTH($A220)),"")</f>
        <v/>
      </c>
      <c r="K220" s="25">
        <f>$J220</f>
        <v/>
      </c>
      <c r="L220" s="25">
        <f>$I220*$K220</f>
        <v/>
      </c>
      <c r="M220" s="26">
        <f>年度假设!$B$32</f>
        <v/>
      </c>
      <c r="N220" s="25">
        <f>$L220*$M220</f>
        <v/>
      </c>
    </row>
    <row r="221">
      <c r="A221" s="20">
        <f>$A220+1</f>
        <v/>
      </c>
      <c r="B221" s="9">
        <f>IF($A221="","",CHOOSE(WEEKDAY(A221,2),"周一","周二","周三","周四","周五","周六","周日"))</f>
        <v/>
      </c>
      <c r="C221" s="29">
        <f>IFERROR(INDEX($Q$4:$Q$10,WEEKDAY($A221,2)),"")</f>
        <v/>
      </c>
      <c r="D221" s="27">
        <f>IFERROR(INDEX(月度预算!$E$4:$E$15,MONTH($A221)),"")</f>
        <v/>
      </c>
      <c r="E221" s="21">
        <f>IFERROR(INDEX($U$4:$U$15,MONTH($A221)),"")</f>
        <v/>
      </c>
      <c r="F221" s="29">
        <f>IFERROR(INDEX($V$4:$V$15,MONTH($A221)),"")</f>
        <v/>
      </c>
      <c r="G221" s="27">
        <f>IFERROR($D221*$C221*$E221/$F221,"")</f>
        <v/>
      </c>
      <c r="H221" s="21">
        <f>年度假设!$B$7</f>
        <v/>
      </c>
      <c r="I221" s="29">
        <f>$H221*$G221</f>
        <v/>
      </c>
      <c r="J221" s="25">
        <f>IFERROR(INDEX(月度预算!$F$4:$F$15,MONTH($A221)),"")</f>
        <v/>
      </c>
      <c r="K221" s="25">
        <f>$J221</f>
        <v/>
      </c>
      <c r="L221" s="25">
        <f>$I221*$K221</f>
        <v/>
      </c>
      <c r="M221" s="26">
        <f>年度假设!$B$32</f>
        <v/>
      </c>
      <c r="N221" s="25">
        <f>$L221*$M221</f>
        <v/>
      </c>
    </row>
    <row r="222">
      <c r="A222" s="20">
        <f>$A221+1</f>
        <v/>
      </c>
      <c r="B222" s="9">
        <f>IF($A222="","",CHOOSE(WEEKDAY(A222,2),"周一","周二","周三","周四","周五","周六","周日"))</f>
        <v/>
      </c>
      <c r="C222" s="29">
        <f>IFERROR(INDEX($Q$4:$Q$10,WEEKDAY($A222,2)),"")</f>
        <v/>
      </c>
      <c r="D222" s="27">
        <f>IFERROR(INDEX(月度预算!$E$4:$E$15,MONTH($A222)),"")</f>
        <v/>
      </c>
      <c r="E222" s="21">
        <f>IFERROR(INDEX($U$4:$U$15,MONTH($A222)),"")</f>
        <v/>
      </c>
      <c r="F222" s="29">
        <f>IFERROR(INDEX($V$4:$V$15,MONTH($A222)),"")</f>
        <v/>
      </c>
      <c r="G222" s="27">
        <f>IFERROR($D222*$C222*$E222/$F222,"")</f>
        <v/>
      </c>
      <c r="H222" s="21">
        <f>年度假设!$B$7</f>
        <v/>
      </c>
      <c r="I222" s="29">
        <f>$H222*$G222</f>
        <v/>
      </c>
      <c r="J222" s="25">
        <f>IFERROR(INDEX(月度预算!$F$4:$F$15,MONTH($A222)),"")</f>
        <v/>
      </c>
      <c r="K222" s="25">
        <f>$J222</f>
        <v/>
      </c>
      <c r="L222" s="25">
        <f>$I222*$K222</f>
        <v/>
      </c>
      <c r="M222" s="26">
        <f>年度假设!$B$32</f>
        <v/>
      </c>
      <c r="N222" s="25">
        <f>$L222*$M222</f>
        <v/>
      </c>
    </row>
    <row r="223">
      <c r="A223" s="20">
        <f>$A222+1</f>
        <v/>
      </c>
      <c r="B223" s="9">
        <f>IF($A223="","",CHOOSE(WEEKDAY(A223,2),"周一","周二","周三","周四","周五","周六","周日"))</f>
        <v/>
      </c>
      <c r="C223" s="29">
        <f>IFERROR(INDEX($Q$4:$Q$10,WEEKDAY($A223,2)),"")</f>
        <v/>
      </c>
      <c r="D223" s="27">
        <f>IFERROR(INDEX(月度预算!$E$4:$E$15,MONTH($A223)),"")</f>
        <v/>
      </c>
      <c r="E223" s="21">
        <f>IFERROR(INDEX($U$4:$U$15,MONTH($A223)),"")</f>
        <v/>
      </c>
      <c r="F223" s="29">
        <f>IFERROR(INDEX($V$4:$V$15,MONTH($A223)),"")</f>
        <v/>
      </c>
      <c r="G223" s="27">
        <f>IFERROR($D223*$C223*$E223/$F223,"")</f>
        <v/>
      </c>
      <c r="H223" s="21">
        <f>年度假设!$B$7</f>
        <v/>
      </c>
      <c r="I223" s="29">
        <f>$H223*$G223</f>
        <v/>
      </c>
      <c r="J223" s="25">
        <f>IFERROR(INDEX(月度预算!$F$4:$F$15,MONTH($A223)),"")</f>
        <v/>
      </c>
      <c r="K223" s="25">
        <f>$J223</f>
        <v/>
      </c>
      <c r="L223" s="25">
        <f>$I223*$K223</f>
        <v/>
      </c>
      <c r="M223" s="26">
        <f>年度假设!$B$32</f>
        <v/>
      </c>
      <c r="N223" s="25">
        <f>$L223*$M223</f>
        <v/>
      </c>
    </row>
    <row r="224">
      <c r="A224" s="20">
        <f>$A223+1</f>
        <v/>
      </c>
      <c r="B224" s="9">
        <f>IF($A224="","",CHOOSE(WEEKDAY(A224,2),"周一","周二","周三","周四","周五","周六","周日"))</f>
        <v/>
      </c>
      <c r="C224" s="29">
        <f>IFERROR(INDEX($Q$4:$Q$10,WEEKDAY($A224,2)),"")</f>
        <v/>
      </c>
      <c r="D224" s="27">
        <f>IFERROR(INDEX(月度预算!$E$4:$E$15,MONTH($A224)),"")</f>
        <v/>
      </c>
      <c r="E224" s="21">
        <f>IFERROR(INDEX($U$4:$U$15,MONTH($A224)),"")</f>
        <v/>
      </c>
      <c r="F224" s="29">
        <f>IFERROR(INDEX($V$4:$V$15,MONTH($A224)),"")</f>
        <v/>
      </c>
      <c r="G224" s="27">
        <f>IFERROR($D224*$C224*$E224/$F224,"")</f>
        <v/>
      </c>
      <c r="H224" s="21">
        <f>年度假设!$B$7</f>
        <v/>
      </c>
      <c r="I224" s="29">
        <f>$H224*$G224</f>
        <v/>
      </c>
      <c r="J224" s="25">
        <f>IFERROR(INDEX(月度预算!$F$4:$F$15,MONTH($A224)),"")</f>
        <v/>
      </c>
      <c r="K224" s="25">
        <f>$J224</f>
        <v/>
      </c>
      <c r="L224" s="25">
        <f>$I224*$K224</f>
        <v/>
      </c>
      <c r="M224" s="26">
        <f>年度假设!$B$32</f>
        <v/>
      </c>
      <c r="N224" s="25">
        <f>$L224*$M224</f>
        <v/>
      </c>
    </row>
    <row r="225">
      <c r="A225" s="20">
        <f>$A224+1</f>
        <v/>
      </c>
      <c r="B225" s="9">
        <f>IF($A225="","",CHOOSE(WEEKDAY(A225,2),"周一","周二","周三","周四","周五","周六","周日"))</f>
        <v/>
      </c>
      <c r="C225" s="29">
        <f>IFERROR(INDEX($Q$4:$Q$10,WEEKDAY($A225,2)),"")</f>
        <v/>
      </c>
      <c r="D225" s="27">
        <f>IFERROR(INDEX(月度预算!$E$4:$E$15,MONTH($A225)),"")</f>
        <v/>
      </c>
      <c r="E225" s="21">
        <f>IFERROR(INDEX($U$4:$U$15,MONTH($A225)),"")</f>
        <v/>
      </c>
      <c r="F225" s="29">
        <f>IFERROR(INDEX($V$4:$V$15,MONTH($A225)),"")</f>
        <v/>
      </c>
      <c r="G225" s="27">
        <f>IFERROR($D225*$C225*$E225/$F225,"")</f>
        <v/>
      </c>
      <c r="H225" s="21">
        <f>年度假设!$B$7</f>
        <v/>
      </c>
      <c r="I225" s="29">
        <f>$H225*$G225</f>
        <v/>
      </c>
      <c r="J225" s="25">
        <f>IFERROR(INDEX(月度预算!$F$4:$F$15,MONTH($A225)),"")</f>
        <v/>
      </c>
      <c r="K225" s="25">
        <f>$J225</f>
        <v/>
      </c>
      <c r="L225" s="25">
        <f>$I225*$K225</f>
        <v/>
      </c>
      <c r="M225" s="26">
        <f>年度假设!$B$32</f>
        <v/>
      </c>
      <c r="N225" s="25">
        <f>$L225*$M225</f>
        <v/>
      </c>
    </row>
    <row r="226">
      <c r="A226" s="20">
        <f>$A225+1</f>
        <v/>
      </c>
      <c r="B226" s="9">
        <f>IF($A226="","",CHOOSE(WEEKDAY(A226,2),"周一","周二","周三","周四","周五","周六","周日"))</f>
        <v/>
      </c>
      <c r="C226" s="29">
        <f>IFERROR(INDEX($Q$4:$Q$10,WEEKDAY($A226,2)),"")</f>
        <v/>
      </c>
      <c r="D226" s="27">
        <f>IFERROR(INDEX(月度预算!$E$4:$E$15,MONTH($A226)),"")</f>
        <v/>
      </c>
      <c r="E226" s="21">
        <f>IFERROR(INDEX($U$4:$U$15,MONTH($A226)),"")</f>
        <v/>
      </c>
      <c r="F226" s="29">
        <f>IFERROR(INDEX($V$4:$V$15,MONTH($A226)),"")</f>
        <v/>
      </c>
      <c r="G226" s="27">
        <f>IFERROR($D226*$C226*$E226/$F226,"")</f>
        <v/>
      </c>
      <c r="H226" s="21">
        <f>年度假设!$B$7</f>
        <v/>
      </c>
      <c r="I226" s="29">
        <f>$H226*$G226</f>
        <v/>
      </c>
      <c r="J226" s="25">
        <f>IFERROR(INDEX(月度预算!$F$4:$F$15,MONTH($A226)),"")</f>
        <v/>
      </c>
      <c r="K226" s="25">
        <f>$J226</f>
        <v/>
      </c>
      <c r="L226" s="25">
        <f>$I226*$K226</f>
        <v/>
      </c>
      <c r="M226" s="26">
        <f>年度假设!$B$32</f>
        <v/>
      </c>
      <c r="N226" s="25">
        <f>$L226*$M226</f>
        <v/>
      </c>
    </row>
    <row r="227">
      <c r="A227" s="20">
        <f>$A226+1</f>
        <v/>
      </c>
      <c r="B227" s="9">
        <f>IF($A227="","",CHOOSE(WEEKDAY(A227,2),"周一","周二","周三","周四","周五","周六","周日"))</f>
        <v/>
      </c>
      <c r="C227" s="29">
        <f>IFERROR(INDEX($Q$4:$Q$10,WEEKDAY($A227,2)),"")</f>
        <v/>
      </c>
      <c r="D227" s="27">
        <f>IFERROR(INDEX(月度预算!$E$4:$E$15,MONTH($A227)),"")</f>
        <v/>
      </c>
      <c r="E227" s="21">
        <f>IFERROR(INDEX($U$4:$U$15,MONTH($A227)),"")</f>
        <v/>
      </c>
      <c r="F227" s="29">
        <f>IFERROR(INDEX($V$4:$V$15,MONTH($A227)),"")</f>
        <v/>
      </c>
      <c r="G227" s="27">
        <f>IFERROR($D227*$C227*$E227/$F227,"")</f>
        <v/>
      </c>
      <c r="H227" s="21">
        <f>年度假设!$B$7</f>
        <v/>
      </c>
      <c r="I227" s="29">
        <f>$H227*$G227</f>
        <v/>
      </c>
      <c r="J227" s="25">
        <f>IFERROR(INDEX(月度预算!$F$4:$F$15,MONTH($A227)),"")</f>
        <v/>
      </c>
      <c r="K227" s="25">
        <f>$J227</f>
        <v/>
      </c>
      <c r="L227" s="25">
        <f>$I227*$K227</f>
        <v/>
      </c>
      <c r="M227" s="26">
        <f>年度假设!$B$32</f>
        <v/>
      </c>
      <c r="N227" s="25">
        <f>$L227*$M227</f>
        <v/>
      </c>
    </row>
    <row r="228">
      <c r="A228" s="20">
        <f>$A227+1</f>
        <v/>
      </c>
      <c r="B228" s="9">
        <f>IF($A228="","",CHOOSE(WEEKDAY(A228,2),"周一","周二","周三","周四","周五","周六","周日"))</f>
        <v/>
      </c>
      <c r="C228" s="29">
        <f>IFERROR(INDEX($Q$4:$Q$10,WEEKDAY($A228,2)),"")</f>
        <v/>
      </c>
      <c r="D228" s="27">
        <f>IFERROR(INDEX(月度预算!$E$4:$E$15,MONTH($A228)),"")</f>
        <v/>
      </c>
      <c r="E228" s="21">
        <f>IFERROR(INDEX($U$4:$U$15,MONTH($A228)),"")</f>
        <v/>
      </c>
      <c r="F228" s="29">
        <f>IFERROR(INDEX($V$4:$V$15,MONTH($A228)),"")</f>
        <v/>
      </c>
      <c r="G228" s="27">
        <f>IFERROR($D228*$C228*$E228/$F228,"")</f>
        <v/>
      </c>
      <c r="H228" s="21">
        <f>年度假设!$B$7</f>
        <v/>
      </c>
      <c r="I228" s="29">
        <f>$H228*$G228</f>
        <v/>
      </c>
      <c r="J228" s="25">
        <f>IFERROR(INDEX(月度预算!$F$4:$F$15,MONTH($A228)),"")</f>
        <v/>
      </c>
      <c r="K228" s="25">
        <f>$J228</f>
        <v/>
      </c>
      <c r="L228" s="25">
        <f>$I228*$K228</f>
        <v/>
      </c>
      <c r="M228" s="26">
        <f>年度假设!$B$32</f>
        <v/>
      </c>
      <c r="N228" s="25">
        <f>$L228*$M228</f>
        <v/>
      </c>
    </row>
    <row r="229">
      <c r="A229" s="20">
        <f>$A228+1</f>
        <v/>
      </c>
      <c r="B229" s="9">
        <f>IF($A229="","",CHOOSE(WEEKDAY(A229,2),"周一","周二","周三","周四","周五","周六","周日"))</f>
        <v/>
      </c>
      <c r="C229" s="29">
        <f>IFERROR(INDEX($Q$4:$Q$10,WEEKDAY($A229,2)),"")</f>
        <v/>
      </c>
      <c r="D229" s="27">
        <f>IFERROR(INDEX(月度预算!$E$4:$E$15,MONTH($A229)),"")</f>
        <v/>
      </c>
      <c r="E229" s="21">
        <f>IFERROR(INDEX($U$4:$U$15,MONTH($A229)),"")</f>
        <v/>
      </c>
      <c r="F229" s="29">
        <f>IFERROR(INDEX($V$4:$V$15,MONTH($A229)),"")</f>
        <v/>
      </c>
      <c r="G229" s="27">
        <f>IFERROR($D229*$C229*$E229/$F229,"")</f>
        <v/>
      </c>
      <c r="H229" s="21">
        <f>年度假设!$B$7</f>
        <v/>
      </c>
      <c r="I229" s="29">
        <f>$H229*$G229</f>
        <v/>
      </c>
      <c r="J229" s="25">
        <f>IFERROR(INDEX(月度预算!$F$4:$F$15,MONTH($A229)),"")</f>
        <v/>
      </c>
      <c r="K229" s="25">
        <f>$J229</f>
        <v/>
      </c>
      <c r="L229" s="25">
        <f>$I229*$K229</f>
        <v/>
      </c>
      <c r="M229" s="26">
        <f>年度假设!$B$32</f>
        <v/>
      </c>
      <c r="N229" s="25">
        <f>$L229*$M229</f>
        <v/>
      </c>
    </row>
    <row r="230">
      <c r="A230" s="20">
        <f>$A229+1</f>
        <v/>
      </c>
      <c r="B230" s="9">
        <f>IF($A230="","",CHOOSE(WEEKDAY(A230,2),"周一","周二","周三","周四","周五","周六","周日"))</f>
        <v/>
      </c>
      <c r="C230" s="29">
        <f>IFERROR(INDEX($Q$4:$Q$10,WEEKDAY($A230,2)),"")</f>
        <v/>
      </c>
      <c r="D230" s="27">
        <f>IFERROR(INDEX(月度预算!$E$4:$E$15,MONTH($A230)),"")</f>
        <v/>
      </c>
      <c r="E230" s="21">
        <f>IFERROR(INDEX($U$4:$U$15,MONTH($A230)),"")</f>
        <v/>
      </c>
      <c r="F230" s="29">
        <f>IFERROR(INDEX($V$4:$V$15,MONTH($A230)),"")</f>
        <v/>
      </c>
      <c r="G230" s="27">
        <f>IFERROR($D230*$C230*$E230/$F230,"")</f>
        <v/>
      </c>
      <c r="H230" s="21">
        <f>年度假设!$B$7</f>
        <v/>
      </c>
      <c r="I230" s="29">
        <f>$H230*$G230</f>
        <v/>
      </c>
      <c r="J230" s="25">
        <f>IFERROR(INDEX(月度预算!$F$4:$F$15,MONTH($A230)),"")</f>
        <v/>
      </c>
      <c r="K230" s="25">
        <f>$J230</f>
        <v/>
      </c>
      <c r="L230" s="25">
        <f>$I230*$K230</f>
        <v/>
      </c>
      <c r="M230" s="26">
        <f>年度假设!$B$32</f>
        <v/>
      </c>
      <c r="N230" s="25">
        <f>$L230*$M230</f>
        <v/>
      </c>
    </row>
    <row r="231">
      <c r="A231" s="20">
        <f>$A230+1</f>
        <v/>
      </c>
      <c r="B231" s="9">
        <f>IF($A231="","",CHOOSE(WEEKDAY(A231,2),"周一","周二","周三","周四","周五","周六","周日"))</f>
        <v/>
      </c>
      <c r="C231" s="29">
        <f>IFERROR(INDEX($Q$4:$Q$10,WEEKDAY($A231,2)),"")</f>
        <v/>
      </c>
      <c r="D231" s="27">
        <f>IFERROR(INDEX(月度预算!$E$4:$E$15,MONTH($A231)),"")</f>
        <v/>
      </c>
      <c r="E231" s="21">
        <f>IFERROR(INDEX($U$4:$U$15,MONTH($A231)),"")</f>
        <v/>
      </c>
      <c r="F231" s="29">
        <f>IFERROR(INDEX($V$4:$V$15,MONTH($A231)),"")</f>
        <v/>
      </c>
      <c r="G231" s="27">
        <f>IFERROR($D231*$C231*$E231/$F231,"")</f>
        <v/>
      </c>
      <c r="H231" s="21">
        <f>年度假设!$B$7</f>
        <v/>
      </c>
      <c r="I231" s="29">
        <f>$H231*$G231</f>
        <v/>
      </c>
      <c r="J231" s="25">
        <f>IFERROR(INDEX(月度预算!$F$4:$F$15,MONTH($A231)),"")</f>
        <v/>
      </c>
      <c r="K231" s="25">
        <f>$J231</f>
        <v/>
      </c>
      <c r="L231" s="25">
        <f>$I231*$K231</f>
        <v/>
      </c>
      <c r="M231" s="26">
        <f>年度假设!$B$32</f>
        <v/>
      </c>
      <c r="N231" s="25">
        <f>$L231*$M231</f>
        <v/>
      </c>
    </row>
    <row r="232">
      <c r="A232" s="20">
        <f>$A231+1</f>
        <v/>
      </c>
      <c r="B232" s="9">
        <f>IF($A232="","",CHOOSE(WEEKDAY(A232,2),"周一","周二","周三","周四","周五","周六","周日"))</f>
        <v/>
      </c>
      <c r="C232" s="29">
        <f>IFERROR(INDEX($Q$4:$Q$10,WEEKDAY($A232,2)),"")</f>
        <v/>
      </c>
      <c r="D232" s="27">
        <f>IFERROR(INDEX(月度预算!$E$4:$E$15,MONTH($A232)),"")</f>
        <v/>
      </c>
      <c r="E232" s="21">
        <f>IFERROR(INDEX($U$4:$U$15,MONTH($A232)),"")</f>
        <v/>
      </c>
      <c r="F232" s="29">
        <f>IFERROR(INDEX($V$4:$V$15,MONTH($A232)),"")</f>
        <v/>
      </c>
      <c r="G232" s="27">
        <f>IFERROR($D232*$C232*$E232/$F232,"")</f>
        <v/>
      </c>
      <c r="H232" s="21">
        <f>年度假设!$B$7</f>
        <v/>
      </c>
      <c r="I232" s="29">
        <f>$H232*$G232</f>
        <v/>
      </c>
      <c r="J232" s="25">
        <f>IFERROR(INDEX(月度预算!$F$4:$F$15,MONTH($A232)),"")</f>
        <v/>
      </c>
      <c r="K232" s="25">
        <f>$J232</f>
        <v/>
      </c>
      <c r="L232" s="25">
        <f>$I232*$K232</f>
        <v/>
      </c>
      <c r="M232" s="26">
        <f>年度假设!$B$32</f>
        <v/>
      </c>
      <c r="N232" s="25">
        <f>$L232*$M232</f>
        <v/>
      </c>
    </row>
    <row r="233">
      <c r="A233" s="20">
        <f>$A232+1</f>
        <v/>
      </c>
      <c r="B233" s="9">
        <f>IF($A233="","",CHOOSE(WEEKDAY(A233,2),"周一","周二","周三","周四","周五","周六","周日"))</f>
        <v/>
      </c>
      <c r="C233" s="29">
        <f>IFERROR(INDEX($Q$4:$Q$10,WEEKDAY($A233,2)),"")</f>
        <v/>
      </c>
      <c r="D233" s="27">
        <f>IFERROR(INDEX(月度预算!$E$4:$E$15,MONTH($A233)),"")</f>
        <v/>
      </c>
      <c r="E233" s="21">
        <f>IFERROR(INDEX($U$4:$U$15,MONTH($A233)),"")</f>
        <v/>
      </c>
      <c r="F233" s="29">
        <f>IFERROR(INDEX($V$4:$V$15,MONTH($A233)),"")</f>
        <v/>
      </c>
      <c r="G233" s="27">
        <f>IFERROR($D233*$C233*$E233/$F233,"")</f>
        <v/>
      </c>
      <c r="H233" s="21">
        <f>年度假设!$B$7</f>
        <v/>
      </c>
      <c r="I233" s="29">
        <f>$H233*$G233</f>
        <v/>
      </c>
      <c r="J233" s="25">
        <f>IFERROR(INDEX(月度预算!$F$4:$F$15,MONTH($A233)),"")</f>
        <v/>
      </c>
      <c r="K233" s="25">
        <f>$J233</f>
        <v/>
      </c>
      <c r="L233" s="25">
        <f>$I233*$K233</f>
        <v/>
      </c>
      <c r="M233" s="26">
        <f>年度假设!$B$32</f>
        <v/>
      </c>
      <c r="N233" s="25">
        <f>$L233*$M233</f>
        <v/>
      </c>
    </row>
    <row r="234">
      <c r="A234" s="20">
        <f>$A233+1</f>
        <v/>
      </c>
      <c r="B234" s="9">
        <f>IF($A234="","",CHOOSE(WEEKDAY(A234,2),"周一","周二","周三","周四","周五","周六","周日"))</f>
        <v/>
      </c>
      <c r="C234" s="29">
        <f>IFERROR(INDEX($Q$4:$Q$10,WEEKDAY($A234,2)),"")</f>
        <v/>
      </c>
      <c r="D234" s="27">
        <f>IFERROR(INDEX(月度预算!$E$4:$E$15,MONTH($A234)),"")</f>
        <v/>
      </c>
      <c r="E234" s="21">
        <f>IFERROR(INDEX($U$4:$U$15,MONTH($A234)),"")</f>
        <v/>
      </c>
      <c r="F234" s="29">
        <f>IFERROR(INDEX($V$4:$V$15,MONTH($A234)),"")</f>
        <v/>
      </c>
      <c r="G234" s="27">
        <f>IFERROR($D234*$C234*$E234/$F234,"")</f>
        <v/>
      </c>
      <c r="H234" s="21">
        <f>年度假设!$B$7</f>
        <v/>
      </c>
      <c r="I234" s="29">
        <f>$H234*$G234</f>
        <v/>
      </c>
      <c r="J234" s="25">
        <f>IFERROR(INDEX(月度预算!$F$4:$F$15,MONTH($A234)),"")</f>
        <v/>
      </c>
      <c r="K234" s="25">
        <f>$J234</f>
        <v/>
      </c>
      <c r="L234" s="25">
        <f>$I234*$K234</f>
        <v/>
      </c>
      <c r="M234" s="26">
        <f>年度假设!$B$32</f>
        <v/>
      </c>
      <c r="N234" s="25">
        <f>$L234*$M234</f>
        <v/>
      </c>
    </row>
    <row r="235">
      <c r="A235" s="20">
        <f>$A234+1</f>
        <v/>
      </c>
      <c r="B235" s="9">
        <f>IF($A235="","",CHOOSE(WEEKDAY(A235,2),"周一","周二","周三","周四","周五","周六","周日"))</f>
        <v/>
      </c>
      <c r="C235" s="29">
        <f>IFERROR(INDEX($Q$4:$Q$10,WEEKDAY($A235,2)),"")</f>
        <v/>
      </c>
      <c r="D235" s="27">
        <f>IFERROR(INDEX(月度预算!$E$4:$E$15,MONTH($A235)),"")</f>
        <v/>
      </c>
      <c r="E235" s="21">
        <f>IFERROR(INDEX($U$4:$U$15,MONTH($A235)),"")</f>
        <v/>
      </c>
      <c r="F235" s="29">
        <f>IFERROR(INDEX($V$4:$V$15,MONTH($A235)),"")</f>
        <v/>
      </c>
      <c r="G235" s="27">
        <f>IFERROR($D235*$C235*$E235/$F235,"")</f>
        <v/>
      </c>
      <c r="H235" s="21">
        <f>年度假设!$B$7</f>
        <v/>
      </c>
      <c r="I235" s="29">
        <f>$H235*$G235</f>
        <v/>
      </c>
      <c r="J235" s="25">
        <f>IFERROR(INDEX(月度预算!$F$4:$F$15,MONTH($A235)),"")</f>
        <v/>
      </c>
      <c r="K235" s="25">
        <f>$J235</f>
        <v/>
      </c>
      <c r="L235" s="25">
        <f>$I235*$K235</f>
        <v/>
      </c>
      <c r="M235" s="26">
        <f>年度假设!$B$32</f>
        <v/>
      </c>
      <c r="N235" s="25">
        <f>$L235*$M235</f>
        <v/>
      </c>
    </row>
    <row r="236">
      <c r="A236" s="20">
        <f>$A235+1</f>
        <v/>
      </c>
      <c r="B236" s="9">
        <f>IF($A236="","",CHOOSE(WEEKDAY(A236,2),"周一","周二","周三","周四","周五","周六","周日"))</f>
        <v/>
      </c>
      <c r="C236" s="29">
        <f>IFERROR(INDEX($Q$4:$Q$10,WEEKDAY($A236,2)),"")</f>
        <v/>
      </c>
      <c r="D236" s="27">
        <f>IFERROR(INDEX(月度预算!$E$4:$E$15,MONTH($A236)),"")</f>
        <v/>
      </c>
      <c r="E236" s="21">
        <f>IFERROR(INDEX($U$4:$U$15,MONTH($A236)),"")</f>
        <v/>
      </c>
      <c r="F236" s="29">
        <f>IFERROR(INDEX($V$4:$V$15,MONTH($A236)),"")</f>
        <v/>
      </c>
      <c r="G236" s="27">
        <f>IFERROR($D236*$C236*$E236/$F236,"")</f>
        <v/>
      </c>
      <c r="H236" s="21">
        <f>年度假设!$B$7</f>
        <v/>
      </c>
      <c r="I236" s="29">
        <f>$H236*$G236</f>
        <v/>
      </c>
      <c r="J236" s="25">
        <f>IFERROR(INDEX(月度预算!$F$4:$F$15,MONTH($A236)),"")</f>
        <v/>
      </c>
      <c r="K236" s="25">
        <f>$J236</f>
        <v/>
      </c>
      <c r="L236" s="25">
        <f>$I236*$K236</f>
        <v/>
      </c>
      <c r="M236" s="26">
        <f>年度假设!$B$32</f>
        <v/>
      </c>
      <c r="N236" s="25">
        <f>$L236*$M236</f>
        <v/>
      </c>
    </row>
    <row r="237">
      <c r="A237" s="20">
        <f>$A236+1</f>
        <v/>
      </c>
      <c r="B237" s="9">
        <f>IF($A237="","",CHOOSE(WEEKDAY(A237,2),"周一","周二","周三","周四","周五","周六","周日"))</f>
        <v/>
      </c>
      <c r="C237" s="29">
        <f>IFERROR(INDEX($Q$4:$Q$10,WEEKDAY($A237,2)),"")</f>
        <v/>
      </c>
      <c r="D237" s="27">
        <f>IFERROR(INDEX(月度预算!$E$4:$E$15,MONTH($A237)),"")</f>
        <v/>
      </c>
      <c r="E237" s="21">
        <f>IFERROR(INDEX($U$4:$U$15,MONTH($A237)),"")</f>
        <v/>
      </c>
      <c r="F237" s="29">
        <f>IFERROR(INDEX($V$4:$V$15,MONTH($A237)),"")</f>
        <v/>
      </c>
      <c r="G237" s="27">
        <f>IFERROR($D237*$C237*$E237/$F237,"")</f>
        <v/>
      </c>
      <c r="H237" s="21">
        <f>年度假设!$B$7</f>
        <v/>
      </c>
      <c r="I237" s="29">
        <f>$H237*$G237</f>
        <v/>
      </c>
      <c r="J237" s="25">
        <f>IFERROR(INDEX(月度预算!$F$4:$F$15,MONTH($A237)),"")</f>
        <v/>
      </c>
      <c r="K237" s="25">
        <f>$J237</f>
        <v/>
      </c>
      <c r="L237" s="25">
        <f>$I237*$K237</f>
        <v/>
      </c>
      <c r="M237" s="26">
        <f>年度假设!$B$32</f>
        <v/>
      </c>
      <c r="N237" s="25">
        <f>$L237*$M237</f>
        <v/>
      </c>
    </row>
    <row r="238">
      <c r="A238" s="20">
        <f>$A237+1</f>
        <v/>
      </c>
      <c r="B238" s="9">
        <f>IF($A238="","",CHOOSE(WEEKDAY(A238,2),"周一","周二","周三","周四","周五","周六","周日"))</f>
        <v/>
      </c>
      <c r="C238" s="29">
        <f>IFERROR(INDEX($Q$4:$Q$10,WEEKDAY($A238,2)),"")</f>
        <v/>
      </c>
      <c r="D238" s="27">
        <f>IFERROR(INDEX(月度预算!$E$4:$E$15,MONTH($A238)),"")</f>
        <v/>
      </c>
      <c r="E238" s="21">
        <f>IFERROR(INDEX($U$4:$U$15,MONTH($A238)),"")</f>
        <v/>
      </c>
      <c r="F238" s="29">
        <f>IFERROR(INDEX($V$4:$V$15,MONTH($A238)),"")</f>
        <v/>
      </c>
      <c r="G238" s="27">
        <f>IFERROR($D238*$C238*$E238/$F238,"")</f>
        <v/>
      </c>
      <c r="H238" s="21">
        <f>年度假设!$B$7</f>
        <v/>
      </c>
      <c r="I238" s="29">
        <f>$H238*$G238</f>
        <v/>
      </c>
      <c r="J238" s="25">
        <f>IFERROR(INDEX(月度预算!$F$4:$F$15,MONTH($A238)),"")</f>
        <v/>
      </c>
      <c r="K238" s="25">
        <f>$J238</f>
        <v/>
      </c>
      <c r="L238" s="25">
        <f>$I238*$K238</f>
        <v/>
      </c>
      <c r="M238" s="26">
        <f>年度假设!$B$32</f>
        <v/>
      </c>
      <c r="N238" s="25">
        <f>$L238*$M238</f>
        <v/>
      </c>
    </row>
    <row r="239">
      <c r="A239" s="20">
        <f>$A238+1</f>
        <v/>
      </c>
      <c r="B239" s="9">
        <f>IF($A239="","",CHOOSE(WEEKDAY(A239,2),"周一","周二","周三","周四","周五","周六","周日"))</f>
        <v/>
      </c>
      <c r="C239" s="29">
        <f>IFERROR(INDEX($Q$4:$Q$10,WEEKDAY($A239,2)),"")</f>
        <v/>
      </c>
      <c r="D239" s="27">
        <f>IFERROR(INDEX(月度预算!$E$4:$E$15,MONTH($A239)),"")</f>
        <v/>
      </c>
      <c r="E239" s="21">
        <f>IFERROR(INDEX($U$4:$U$15,MONTH($A239)),"")</f>
        <v/>
      </c>
      <c r="F239" s="29">
        <f>IFERROR(INDEX($V$4:$V$15,MONTH($A239)),"")</f>
        <v/>
      </c>
      <c r="G239" s="27">
        <f>IFERROR($D239*$C239*$E239/$F239,"")</f>
        <v/>
      </c>
      <c r="H239" s="21">
        <f>年度假设!$B$7</f>
        <v/>
      </c>
      <c r="I239" s="29">
        <f>$H239*$G239</f>
        <v/>
      </c>
      <c r="J239" s="25">
        <f>IFERROR(INDEX(月度预算!$F$4:$F$15,MONTH($A239)),"")</f>
        <v/>
      </c>
      <c r="K239" s="25">
        <f>$J239</f>
        <v/>
      </c>
      <c r="L239" s="25">
        <f>$I239*$K239</f>
        <v/>
      </c>
      <c r="M239" s="26">
        <f>年度假设!$B$32</f>
        <v/>
      </c>
      <c r="N239" s="25">
        <f>$L239*$M239</f>
        <v/>
      </c>
    </row>
    <row r="240">
      <c r="A240" s="20">
        <f>$A239+1</f>
        <v/>
      </c>
      <c r="B240" s="9">
        <f>IF($A240="","",CHOOSE(WEEKDAY(A240,2),"周一","周二","周三","周四","周五","周六","周日"))</f>
        <v/>
      </c>
      <c r="C240" s="29">
        <f>IFERROR(INDEX($Q$4:$Q$10,WEEKDAY($A240,2)),"")</f>
        <v/>
      </c>
      <c r="D240" s="27">
        <f>IFERROR(INDEX(月度预算!$E$4:$E$15,MONTH($A240)),"")</f>
        <v/>
      </c>
      <c r="E240" s="21">
        <f>IFERROR(INDEX($U$4:$U$15,MONTH($A240)),"")</f>
        <v/>
      </c>
      <c r="F240" s="29">
        <f>IFERROR(INDEX($V$4:$V$15,MONTH($A240)),"")</f>
        <v/>
      </c>
      <c r="G240" s="27">
        <f>IFERROR($D240*$C240*$E240/$F240,"")</f>
        <v/>
      </c>
      <c r="H240" s="21">
        <f>年度假设!$B$7</f>
        <v/>
      </c>
      <c r="I240" s="29">
        <f>$H240*$G240</f>
        <v/>
      </c>
      <c r="J240" s="25">
        <f>IFERROR(INDEX(月度预算!$F$4:$F$15,MONTH($A240)),"")</f>
        <v/>
      </c>
      <c r="K240" s="25">
        <f>$J240</f>
        <v/>
      </c>
      <c r="L240" s="25">
        <f>$I240*$K240</f>
        <v/>
      </c>
      <c r="M240" s="26">
        <f>年度假设!$B$32</f>
        <v/>
      </c>
      <c r="N240" s="25">
        <f>$L240*$M240</f>
        <v/>
      </c>
    </row>
    <row r="241">
      <c r="A241" s="20">
        <f>$A240+1</f>
        <v/>
      </c>
      <c r="B241" s="9">
        <f>IF($A241="","",CHOOSE(WEEKDAY(A241,2),"周一","周二","周三","周四","周五","周六","周日"))</f>
        <v/>
      </c>
      <c r="C241" s="29">
        <f>IFERROR(INDEX($Q$4:$Q$10,WEEKDAY($A241,2)),"")</f>
        <v/>
      </c>
      <c r="D241" s="27">
        <f>IFERROR(INDEX(月度预算!$E$4:$E$15,MONTH($A241)),"")</f>
        <v/>
      </c>
      <c r="E241" s="21">
        <f>IFERROR(INDEX($U$4:$U$15,MONTH($A241)),"")</f>
        <v/>
      </c>
      <c r="F241" s="29">
        <f>IFERROR(INDEX($V$4:$V$15,MONTH($A241)),"")</f>
        <v/>
      </c>
      <c r="G241" s="27">
        <f>IFERROR($D241*$C241*$E241/$F241,"")</f>
        <v/>
      </c>
      <c r="H241" s="21">
        <f>年度假设!$B$7</f>
        <v/>
      </c>
      <c r="I241" s="29">
        <f>$H241*$G241</f>
        <v/>
      </c>
      <c r="J241" s="25">
        <f>IFERROR(INDEX(月度预算!$F$4:$F$15,MONTH($A241)),"")</f>
        <v/>
      </c>
      <c r="K241" s="25">
        <f>$J241</f>
        <v/>
      </c>
      <c r="L241" s="25">
        <f>$I241*$K241</f>
        <v/>
      </c>
      <c r="M241" s="26">
        <f>年度假设!$B$32</f>
        <v/>
      </c>
      <c r="N241" s="25">
        <f>$L241*$M241</f>
        <v/>
      </c>
    </row>
    <row r="242">
      <c r="A242" s="20">
        <f>$A241+1</f>
        <v/>
      </c>
      <c r="B242" s="9">
        <f>IF($A242="","",CHOOSE(WEEKDAY(A242,2),"周一","周二","周三","周四","周五","周六","周日"))</f>
        <v/>
      </c>
      <c r="C242" s="29">
        <f>IFERROR(INDEX($Q$4:$Q$10,WEEKDAY($A242,2)),"")</f>
        <v/>
      </c>
      <c r="D242" s="27">
        <f>IFERROR(INDEX(月度预算!$E$4:$E$15,MONTH($A242)),"")</f>
        <v/>
      </c>
      <c r="E242" s="21">
        <f>IFERROR(INDEX($U$4:$U$15,MONTH($A242)),"")</f>
        <v/>
      </c>
      <c r="F242" s="29">
        <f>IFERROR(INDEX($V$4:$V$15,MONTH($A242)),"")</f>
        <v/>
      </c>
      <c r="G242" s="27">
        <f>IFERROR($D242*$C242*$E242/$F242,"")</f>
        <v/>
      </c>
      <c r="H242" s="21">
        <f>年度假设!$B$7</f>
        <v/>
      </c>
      <c r="I242" s="29">
        <f>$H242*$G242</f>
        <v/>
      </c>
      <c r="J242" s="25">
        <f>IFERROR(INDEX(月度预算!$F$4:$F$15,MONTH($A242)),"")</f>
        <v/>
      </c>
      <c r="K242" s="25">
        <f>$J242</f>
        <v/>
      </c>
      <c r="L242" s="25">
        <f>$I242*$K242</f>
        <v/>
      </c>
      <c r="M242" s="26">
        <f>年度假设!$B$32</f>
        <v/>
      </c>
      <c r="N242" s="25">
        <f>$L242*$M242</f>
        <v/>
      </c>
    </row>
    <row r="243">
      <c r="A243" s="20">
        <f>$A242+1</f>
        <v/>
      </c>
      <c r="B243" s="9">
        <f>IF($A243="","",CHOOSE(WEEKDAY(A243,2),"周一","周二","周三","周四","周五","周六","周日"))</f>
        <v/>
      </c>
      <c r="C243" s="29">
        <f>IFERROR(INDEX($Q$4:$Q$10,WEEKDAY($A243,2)),"")</f>
        <v/>
      </c>
      <c r="D243" s="27">
        <f>IFERROR(INDEX(月度预算!$E$4:$E$15,MONTH($A243)),"")</f>
        <v/>
      </c>
      <c r="E243" s="21">
        <f>IFERROR(INDEX($U$4:$U$15,MONTH($A243)),"")</f>
        <v/>
      </c>
      <c r="F243" s="29">
        <f>IFERROR(INDEX($V$4:$V$15,MONTH($A243)),"")</f>
        <v/>
      </c>
      <c r="G243" s="27">
        <f>IFERROR($D243*$C243*$E243/$F243,"")</f>
        <v/>
      </c>
      <c r="H243" s="21">
        <f>年度假设!$B$7</f>
        <v/>
      </c>
      <c r="I243" s="29">
        <f>$H243*$G243</f>
        <v/>
      </c>
      <c r="J243" s="25">
        <f>IFERROR(INDEX(月度预算!$F$4:$F$15,MONTH($A243)),"")</f>
        <v/>
      </c>
      <c r="K243" s="25">
        <f>$J243</f>
        <v/>
      </c>
      <c r="L243" s="25">
        <f>$I243*$K243</f>
        <v/>
      </c>
      <c r="M243" s="26">
        <f>年度假设!$B$32</f>
        <v/>
      </c>
      <c r="N243" s="25">
        <f>$L243*$M243</f>
        <v/>
      </c>
    </row>
    <row r="244">
      <c r="A244" s="20">
        <f>$A243+1</f>
        <v/>
      </c>
      <c r="B244" s="9">
        <f>IF($A244="","",CHOOSE(WEEKDAY(A244,2),"周一","周二","周三","周四","周五","周六","周日"))</f>
        <v/>
      </c>
      <c r="C244" s="29">
        <f>IFERROR(INDEX($Q$4:$Q$10,WEEKDAY($A244,2)),"")</f>
        <v/>
      </c>
      <c r="D244" s="27">
        <f>IFERROR(INDEX(月度预算!$E$4:$E$15,MONTH($A244)),"")</f>
        <v/>
      </c>
      <c r="E244" s="21">
        <f>IFERROR(INDEX($U$4:$U$15,MONTH($A244)),"")</f>
        <v/>
      </c>
      <c r="F244" s="29">
        <f>IFERROR(INDEX($V$4:$V$15,MONTH($A244)),"")</f>
        <v/>
      </c>
      <c r="G244" s="27">
        <f>IFERROR($D244*$C244*$E244/$F244,"")</f>
        <v/>
      </c>
      <c r="H244" s="21">
        <f>年度假设!$B$7</f>
        <v/>
      </c>
      <c r="I244" s="29">
        <f>$H244*$G244</f>
        <v/>
      </c>
      <c r="J244" s="25">
        <f>IFERROR(INDEX(月度预算!$F$4:$F$15,MONTH($A244)),"")</f>
        <v/>
      </c>
      <c r="K244" s="25">
        <f>$J244</f>
        <v/>
      </c>
      <c r="L244" s="25">
        <f>$I244*$K244</f>
        <v/>
      </c>
      <c r="M244" s="26">
        <f>年度假设!$B$32</f>
        <v/>
      </c>
      <c r="N244" s="25">
        <f>$L244*$M244</f>
        <v/>
      </c>
    </row>
    <row r="245">
      <c r="A245" s="20">
        <f>$A244+1</f>
        <v/>
      </c>
      <c r="B245" s="9">
        <f>IF($A245="","",CHOOSE(WEEKDAY(A245,2),"周一","周二","周三","周四","周五","周六","周日"))</f>
        <v/>
      </c>
      <c r="C245" s="29">
        <f>IFERROR(INDEX($Q$4:$Q$10,WEEKDAY($A245,2)),"")</f>
        <v/>
      </c>
      <c r="D245" s="27">
        <f>IFERROR(INDEX(月度预算!$E$4:$E$15,MONTH($A245)),"")</f>
        <v/>
      </c>
      <c r="E245" s="21">
        <f>IFERROR(INDEX($U$4:$U$15,MONTH($A245)),"")</f>
        <v/>
      </c>
      <c r="F245" s="29">
        <f>IFERROR(INDEX($V$4:$V$15,MONTH($A245)),"")</f>
        <v/>
      </c>
      <c r="G245" s="27">
        <f>IFERROR($D245*$C245*$E245/$F245,"")</f>
        <v/>
      </c>
      <c r="H245" s="21">
        <f>年度假设!$B$7</f>
        <v/>
      </c>
      <c r="I245" s="29">
        <f>$H245*$G245</f>
        <v/>
      </c>
      <c r="J245" s="25">
        <f>IFERROR(INDEX(月度预算!$F$4:$F$15,MONTH($A245)),"")</f>
        <v/>
      </c>
      <c r="K245" s="25">
        <f>$J245</f>
        <v/>
      </c>
      <c r="L245" s="25">
        <f>$I245*$K245</f>
        <v/>
      </c>
      <c r="M245" s="26">
        <f>年度假设!$B$32</f>
        <v/>
      </c>
      <c r="N245" s="25">
        <f>$L245*$M245</f>
        <v/>
      </c>
    </row>
    <row r="246">
      <c r="A246" s="20">
        <f>$A245+1</f>
        <v/>
      </c>
      <c r="B246" s="9">
        <f>IF($A246="","",CHOOSE(WEEKDAY(A246,2),"周一","周二","周三","周四","周五","周六","周日"))</f>
        <v/>
      </c>
      <c r="C246" s="29">
        <f>IFERROR(INDEX($Q$4:$Q$10,WEEKDAY($A246,2)),"")</f>
        <v/>
      </c>
      <c r="D246" s="27">
        <f>IFERROR(INDEX(月度预算!$E$4:$E$15,MONTH($A246)),"")</f>
        <v/>
      </c>
      <c r="E246" s="21">
        <f>IFERROR(INDEX($U$4:$U$15,MONTH($A246)),"")</f>
        <v/>
      </c>
      <c r="F246" s="29">
        <f>IFERROR(INDEX($V$4:$V$15,MONTH($A246)),"")</f>
        <v/>
      </c>
      <c r="G246" s="27">
        <f>IFERROR($D246*$C246*$E246/$F246,"")</f>
        <v/>
      </c>
      <c r="H246" s="21">
        <f>年度假设!$B$7</f>
        <v/>
      </c>
      <c r="I246" s="29">
        <f>$H246*$G246</f>
        <v/>
      </c>
      <c r="J246" s="25">
        <f>IFERROR(INDEX(月度预算!$F$4:$F$15,MONTH($A246)),"")</f>
        <v/>
      </c>
      <c r="K246" s="25">
        <f>$J246</f>
        <v/>
      </c>
      <c r="L246" s="25">
        <f>$I246*$K246</f>
        <v/>
      </c>
      <c r="M246" s="26">
        <f>年度假设!$B$32</f>
        <v/>
      </c>
      <c r="N246" s="25">
        <f>$L246*$M246</f>
        <v/>
      </c>
    </row>
    <row r="247">
      <c r="A247" s="20">
        <f>$A246+1</f>
        <v/>
      </c>
      <c r="B247" s="9">
        <f>IF($A247="","",CHOOSE(WEEKDAY(A247,2),"周一","周二","周三","周四","周五","周六","周日"))</f>
        <v/>
      </c>
      <c r="C247" s="29">
        <f>IFERROR(INDEX($Q$4:$Q$10,WEEKDAY($A247,2)),"")</f>
        <v/>
      </c>
      <c r="D247" s="27">
        <f>IFERROR(INDEX(月度预算!$E$4:$E$15,MONTH($A247)),"")</f>
        <v/>
      </c>
      <c r="E247" s="21">
        <f>IFERROR(INDEX($U$4:$U$15,MONTH($A247)),"")</f>
        <v/>
      </c>
      <c r="F247" s="29">
        <f>IFERROR(INDEX($V$4:$V$15,MONTH($A247)),"")</f>
        <v/>
      </c>
      <c r="G247" s="27">
        <f>IFERROR($D247*$C247*$E247/$F247,"")</f>
        <v/>
      </c>
      <c r="H247" s="21">
        <f>年度假设!$B$7</f>
        <v/>
      </c>
      <c r="I247" s="29">
        <f>$H247*$G247</f>
        <v/>
      </c>
      <c r="J247" s="25">
        <f>IFERROR(INDEX(月度预算!$F$4:$F$15,MONTH($A247)),"")</f>
        <v/>
      </c>
      <c r="K247" s="25">
        <f>$J247</f>
        <v/>
      </c>
      <c r="L247" s="25">
        <f>$I247*$K247</f>
        <v/>
      </c>
      <c r="M247" s="26">
        <f>年度假设!$B$32</f>
        <v/>
      </c>
      <c r="N247" s="25">
        <f>$L247*$M247</f>
        <v/>
      </c>
    </row>
    <row r="248">
      <c r="A248" s="20">
        <f>$A247+1</f>
        <v/>
      </c>
      <c r="B248" s="9">
        <f>IF($A248="","",CHOOSE(WEEKDAY(A248,2),"周一","周二","周三","周四","周五","周六","周日"))</f>
        <v/>
      </c>
      <c r="C248" s="29">
        <f>IFERROR(INDEX($Q$4:$Q$10,WEEKDAY($A248,2)),"")</f>
        <v/>
      </c>
      <c r="D248" s="27">
        <f>IFERROR(INDEX(月度预算!$E$4:$E$15,MONTH($A248)),"")</f>
        <v/>
      </c>
      <c r="E248" s="21">
        <f>IFERROR(INDEX($U$4:$U$15,MONTH($A248)),"")</f>
        <v/>
      </c>
      <c r="F248" s="29">
        <f>IFERROR(INDEX($V$4:$V$15,MONTH($A248)),"")</f>
        <v/>
      </c>
      <c r="G248" s="27">
        <f>IFERROR($D248*$C248*$E248/$F248,"")</f>
        <v/>
      </c>
      <c r="H248" s="21">
        <f>年度假设!$B$7</f>
        <v/>
      </c>
      <c r="I248" s="29">
        <f>$H248*$G248</f>
        <v/>
      </c>
      <c r="J248" s="25">
        <f>IFERROR(INDEX(月度预算!$F$4:$F$15,MONTH($A248)),"")</f>
        <v/>
      </c>
      <c r="K248" s="25">
        <f>$J248</f>
        <v/>
      </c>
      <c r="L248" s="25">
        <f>$I248*$K248</f>
        <v/>
      </c>
      <c r="M248" s="26">
        <f>年度假设!$B$32</f>
        <v/>
      </c>
      <c r="N248" s="25">
        <f>$L248*$M248</f>
        <v/>
      </c>
    </row>
    <row r="249">
      <c r="A249" s="20">
        <f>$A248+1</f>
        <v/>
      </c>
      <c r="B249" s="9">
        <f>IF($A249="","",CHOOSE(WEEKDAY(A249,2),"周一","周二","周三","周四","周五","周六","周日"))</f>
        <v/>
      </c>
      <c r="C249" s="29">
        <f>IFERROR(INDEX($Q$4:$Q$10,WEEKDAY($A249,2)),"")</f>
        <v/>
      </c>
      <c r="D249" s="27">
        <f>IFERROR(INDEX(月度预算!$E$4:$E$15,MONTH($A249)),"")</f>
        <v/>
      </c>
      <c r="E249" s="21">
        <f>IFERROR(INDEX($U$4:$U$15,MONTH($A249)),"")</f>
        <v/>
      </c>
      <c r="F249" s="29">
        <f>IFERROR(INDEX($V$4:$V$15,MONTH($A249)),"")</f>
        <v/>
      </c>
      <c r="G249" s="27">
        <f>IFERROR($D249*$C249*$E249/$F249,"")</f>
        <v/>
      </c>
      <c r="H249" s="21">
        <f>年度假设!$B$7</f>
        <v/>
      </c>
      <c r="I249" s="29">
        <f>$H249*$G249</f>
        <v/>
      </c>
      <c r="J249" s="25">
        <f>IFERROR(INDEX(月度预算!$F$4:$F$15,MONTH($A249)),"")</f>
        <v/>
      </c>
      <c r="K249" s="25">
        <f>$J249</f>
        <v/>
      </c>
      <c r="L249" s="25">
        <f>$I249*$K249</f>
        <v/>
      </c>
      <c r="M249" s="26">
        <f>年度假设!$B$32</f>
        <v/>
      </c>
      <c r="N249" s="25">
        <f>$L249*$M249</f>
        <v/>
      </c>
    </row>
    <row r="250">
      <c r="A250" s="20">
        <f>$A249+1</f>
        <v/>
      </c>
      <c r="B250" s="9">
        <f>IF($A250="","",CHOOSE(WEEKDAY(A250,2),"周一","周二","周三","周四","周五","周六","周日"))</f>
        <v/>
      </c>
      <c r="C250" s="29">
        <f>IFERROR(INDEX($Q$4:$Q$10,WEEKDAY($A250,2)),"")</f>
        <v/>
      </c>
      <c r="D250" s="27">
        <f>IFERROR(INDEX(月度预算!$E$4:$E$15,MONTH($A250)),"")</f>
        <v/>
      </c>
      <c r="E250" s="21">
        <f>IFERROR(INDEX($U$4:$U$15,MONTH($A250)),"")</f>
        <v/>
      </c>
      <c r="F250" s="29">
        <f>IFERROR(INDEX($V$4:$V$15,MONTH($A250)),"")</f>
        <v/>
      </c>
      <c r="G250" s="27">
        <f>IFERROR($D250*$C250*$E250/$F250,"")</f>
        <v/>
      </c>
      <c r="H250" s="21">
        <f>年度假设!$B$7</f>
        <v/>
      </c>
      <c r="I250" s="29">
        <f>$H250*$G250</f>
        <v/>
      </c>
      <c r="J250" s="25">
        <f>IFERROR(INDEX(月度预算!$F$4:$F$15,MONTH($A250)),"")</f>
        <v/>
      </c>
      <c r="K250" s="25">
        <f>$J250</f>
        <v/>
      </c>
      <c r="L250" s="25">
        <f>$I250*$K250</f>
        <v/>
      </c>
      <c r="M250" s="26">
        <f>年度假设!$B$32</f>
        <v/>
      </c>
      <c r="N250" s="25">
        <f>$L250*$M250</f>
        <v/>
      </c>
    </row>
    <row r="251">
      <c r="A251" s="20">
        <f>$A250+1</f>
        <v/>
      </c>
      <c r="B251" s="9">
        <f>IF($A251="","",CHOOSE(WEEKDAY(A251,2),"周一","周二","周三","周四","周五","周六","周日"))</f>
        <v/>
      </c>
      <c r="C251" s="29">
        <f>IFERROR(INDEX($Q$4:$Q$10,WEEKDAY($A251,2)),"")</f>
        <v/>
      </c>
      <c r="D251" s="27">
        <f>IFERROR(INDEX(月度预算!$E$4:$E$15,MONTH($A251)),"")</f>
        <v/>
      </c>
      <c r="E251" s="21">
        <f>IFERROR(INDEX($U$4:$U$15,MONTH($A251)),"")</f>
        <v/>
      </c>
      <c r="F251" s="29">
        <f>IFERROR(INDEX($V$4:$V$15,MONTH($A251)),"")</f>
        <v/>
      </c>
      <c r="G251" s="27">
        <f>IFERROR($D251*$C251*$E251/$F251,"")</f>
        <v/>
      </c>
      <c r="H251" s="21">
        <f>年度假设!$B$7</f>
        <v/>
      </c>
      <c r="I251" s="29">
        <f>$H251*$G251</f>
        <v/>
      </c>
      <c r="J251" s="25">
        <f>IFERROR(INDEX(月度预算!$F$4:$F$15,MONTH($A251)),"")</f>
        <v/>
      </c>
      <c r="K251" s="25">
        <f>$J251</f>
        <v/>
      </c>
      <c r="L251" s="25">
        <f>$I251*$K251</f>
        <v/>
      </c>
      <c r="M251" s="26">
        <f>年度假设!$B$32</f>
        <v/>
      </c>
      <c r="N251" s="25">
        <f>$L251*$M251</f>
        <v/>
      </c>
    </row>
    <row r="252">
      <c r="A252" s="20">
        <f>$A251+1</f>
        <v/>
      </c>
      <c r="B252" s="9">
        <f>IF($A252="","",CHOOSE(WEEKDAY(A252,2),"周一","周二","周三","周四","周五","周六","周日"))</f>
        <v/>
      </c>
      <c r="C252" s="29">
        <f>IFERROR(INDEX($Q$4:$Q$10,WEEKDAY($A252,2)),"")</f>
        <v/>
      </c>
      <c r="D252" s="27">
        <f>IFERROR(INDEX(月度预算!$E$4:$E$15,MONTH($A252)),"")</f>
        <v/>
      </c>
      <c r="E252" s="21">
        <f>IFERROR(INDEX($U$4:$U$15,MONTH($A252)),"")</f>
        <v/>
      </c>
      <c r="F252" s="29">
        <f>IFERROR(INDEX($V$4:$V$15,MONTH($A252)),"")</f>
        <v/>
      </c>
      <c r="G252" s="27">
        <f>IFERROR($D252*$C252*$E252/$F252,"")</f>
        <v/>
      </c>
      <c r="H252" s="21">
        <f>年度假设!$B$7</f>
        <v/>
      </c>
      <c r="I252" s="29">
        <f>$H252*$G252</f>
        <v/>
      </c>
      <c r="J252" s="25">
        <f>IFERROR(INDEX(月度预算!$F$4:$F$15,MONTH($A252)),"")</f>
        <v/>
      </c>
      <c r="K252" s="25">
        <f>$J252</f>
        <v/>
      </c>
      <c r="L252" s="25">
        <f>$I252*$K252</f>
        <v/>
      </c>
      <c r="M252" s="26">
        <f>年度假设!$B$32</f>
        <v/>
      </c>
      <c r="N252" s="25">
        <f>$L252*$M252</f>
        <v/>
      </c>
    </row>
    <row r="253">
      <c r="A253" s="20">
        <f>$A252+1</f>
        <v/>
      </c>
      <c r="B253" s="9">
        <f>IF($A253="","",CHOOSE(WEEKDAY(A253,2),"周一","周二","周三","周四","周五","周六","周日"))</f>
        <v/>
      </c>
      <c r="C253" s="29">
        <f>IFERROR(INDEX($Q$4:$Q$10,WEEKDAY($A253,2)),"")</f>
        <v/>
      </c>
      <c r="D253" s="27">
        <f>IFERROR(INDEX(月度预算!$E$4:$E$15,MONTH($A253)),"")</f>
        <v/>
      </c>
      <c r="E253" s="21">
        <f>IFERROR(INDEX($U$4:$U$15,MONTH($A253)),"")</f>
        <v/>
      </c>
      <c r="F253" s="29">
        <f>IFERROR(INDEX($V$4:$V$15,MONTH($A253)),"")</f>
        <v/>
      </c>
      <c r="G253" s="27">
        <f>IFERROR($D253*$C253*$E253/$F253,"")</f>
        <v/>
      </c>
      <c r="H253" s="21">
        <f>年度假设!$B$7</f>
        <v/>
      </c>
      <c r="I253" s="29">
        <f>$H253*$G253</f>
        <v/>
      </c>
      <c r="J253" s="25">
        <f>IFERROR(INDEX(月度预算!$F$4:$F$15,MONTH($A253)),"")</f>
        <v/>
      </c>
      <c r="K253" s="25">
        <f>$J253</f>
        <v/>
      </c>
      <c r="L253" s="25">
        <f>$I253*$K253</f>
        <v/>
      </c>
      <c r="M253" s="26">
        <f>年度假设!$B$32</f>
        <v/>
      </c>
      <c r="N253" s="25">
        <f>$L253*$M253</f>
        <v/>
      </c>
    </row>
    <row r="254">
      <c r="A254" s="20">
        <f>$A253+1</f>
        <v/>
      </c>
      <c r="B254" s="9">
        <f>IF($A254="","",CHOOSE(WEEKDAY(A254,2),"周一","周二","周三","周四","周五","周六","周日"))</f>
        <v/>
      </c>
      <c r="C254" s="29">
        <f>IFERROR(INDEX($Q$4:$Q$10,WEEKDAY($A254,2)),"")</f>
        <v/>
      </c>
      <c r="D254" s="27">
        <f>IFERROR(INDEX(月度预算!$E$4:$E$15,MONTH($A254)),"")</f>
        <v/>
      </c>
      <c r="E254" s="21">
        <f>IFERROR(INDEX($U$4:$U$15,MONTH($A254)),"")</f>
        <v/>
      </c>
      <c r="F254" s="29">
        <f>IFERROR(INDEX($V$4:$V$15,MONTH($A254)),"")</f>
        <v/>
      </c>
      <c r="G254" s="27">
        <f>IFERROR($D254*$C254*$E254/$F254,"")</f>
        <v/>
      </c>
      <c r="H254" s="21">
        <f>年度假设!$B$7</f>
        <v/>
      </c>
      <c r="I254" s="29">
        <f>$H254*$G254</f>
        <v/>
      </c>
      <c r="J254" s="25">
        <f>IFERROR(INDEX(月度预算!$F$4:$F$15,MONTH($A254)),"")</f>
        <v/>
      </c>
      <c r="K254" s="25">
        <f>$J254</f>
        <v/>
      </c>
      <c r="L254" s="25">
        <f>$I254*$K254</f>
        <v/>
      </c>
      <c r="M254" s="26">
        <f>年度假设!$B$32</f>
        <v/>
      </c>
      <c r="N254" s="25">
        <f>$L254*$M254</f>
        <v/>
      </c>
    </row>
    <row r="255">
      <c r="A255" s="20">
        <f>$A254+1</f>
        <v/>
      </c>
      <c r="B255" s="9">
        <f>IF($A255="","",CHOOSE(WEEKDAY(A255,2),"周一","周二","周三","周四","周五","周六","周日"))</f>
        <v/>
      </c>
      <c r="C255" s="29">
        <f>IFERROR(INDEX($Q$4:$Q$10,WEEKDAY($A255,2)),"")</f>
        <v/>
      </c>
      <c r="D255" s="27">
        <f>IFERROR(INDEX(月度预算!$E$4:$E$15,MONTH($A255)),"")</f>
        <v/>
      </c>
      <c r="E255" s="21">
        <f>IFERROR(INDEX($U$4:$U$15,MONTH($A255)),"")</f>
        <v/>
      </c>
      <c r="F255" s="29">
        <f>IFERROR(INDEX($V$4:$V$15,MONTH($A255)),"")</f>
        <v/>
      </c>
      <c r="G255" s="27">
        <f>IFERROR($D255*$C255*$E255/$F255,"")</f>
        <v/>
      </c>
      <c r="H255" s="21">
        <f>年度假设!$B$7</f>
        <v/>
      </c>
      <c r="I255" s="29">
        <f>$H255*$G255</f>
        <v/>
      </c>
      <c r="J255" s="25">
        <f>IFERROR(INDEX(月度预算!$F$4:$F$15,MONTH($A255)),"")</f>
        <v/>
      </c>
      <c r="K255" s="25">
        <f>$J255</f>
        <v/>
      </c>
      <c r="L255" s="25">
        <f>$I255*$K255</f>
        <v/>
      </c>
      <c r="M255" s="26">
        <f>年度假设!$B$32</f>
        <v/>
      </c>
      <c r="N255" s="25">
        <f>$L255*$M255</f>
        <v/>
      </c>
    </row>
    <row r="256">
      <c r="A256" s="20">
        <f>$A255+1</f>
        <v/>
      </c>
      <c r="B256" s="9">
        <f>IF($A256="","",CHOOSE(WEEKDAY(A256,2),"周一","周二","周三","周四","周五","周六","周日"))</f>
        <v/>
      </c>
      <c r="C256" s="29">
        <f>IFERROR(INDEX($Q$4:$Q$10,WEEKDAY($A256,2)),"")</f>
        <v/>
      </c>
      <c r="D256" s="27">
        <f>IFERROR(INDEX(月度预算!$E$4:$E$15,MONTH($A256)),"")</f>
        <v/>
      </c>
      <c r="E256" s="21">
        <f>IFERROR(INDEX($U$4:$U$15,MONTH($A256)),"")</f>
        <v/>
      </c>
      <c r="F256" s="29">
        <f>IFERROR(INDEX($V$4:$V$15,MONTH($A256)),"")</f>
        <v/>
      </c>
      <c r="G256" s="27">
        <f>IFERROR($D256*$C256*$E256/$F256,"")</f>
        <v/>
      </c>
      <c r="H256" s="21">
        <f>年度假设!$B$7</f>
        <v/>
      </c>
      <c r="I256" s="29">
        <f>$H256*$G256</f>
        <v/>
      </c>
      <c r="J256" s="25">
        <f>IFERROR(INDEX(月度预算!$F$4:$F$15,MONTH($A256)),"")</f>
        <v/>
      </c>
      <c r="K256" s="25">
        <f>$J256</f>
        <v/>
      </c>
      <c r="L256" s="25">
        <f>$I256*$K256</f>
        <v/>
      </c>
      <c r="M256" s="26">
        <f>年度假设!$B$32</f>
        <v/>
      </c>
      <c r="N256" s="25">
        <f>$L256*$M256</f>
        <v/>
      </c>
    </row>
    <row r="257">
      <c r="A257" s="20">
        <f>$A256+1</f>
        <v/>
      </c>
      <c r="B257" s="9">
        <f>IF($A257="","",CHOOSE(WEEKDAY(A257,2),"周一","周二","周三","周四","周五","周六","周日"))</f>
        <v/>
      </c>
      <c r="C257" s="29">
        <f>IFERROR(INDEX($Q$4:$Q$10,WEEKDAY($A257,2)),"")</f>
        <v/>
      </c>
      <c r="D257" s="27">
        <f>IFERROR(INDEX(月度预算!$E$4:$E$15,MONTH($A257)),"")</f>
        <v/>
      </c>
      <c r="E257" s="21">
        <f>IFERROR(INDEX($U$4:$U$15,MONTH($A257)),"")</f>
        <v/>
      </c>
      <c r="F257" s="29">
        <f>IFERROR(INDEX($V$4:$V$15,MONTH($A257)),"")</f>
        <v/>
      </c>
      <c r="G257" s="27">
        <f>IFERROR($D257*$C257*$E257/$F257,"")</f>
        <v/>
      </c>
      <c r="H257" s="21">
        <f>年度假设!$B$7</f>
        <v/>
      </c>
      <c r="I257" s="29">
        <f>$H257*$G257</f>
        <v/>
      </c>
      <c r="J257" s="25">
        <f>IFERROR(INDEX(月度预算!$F$4:$F$15,MONTH($A257)),"")</f>
        <v/>
      </c>
      <c r="K257" s="25">
        <f>$J257</f>
        <v/>
      </c>
      <c r="L257" s="25">
        <f>$I257*$K257</f>
        <v/>
      </c>
      <c r="M257" s="26">
        <f>年度假设!$B$32</f>
        <v/>
      </c>
      <c r="N257" s="25">
        <f>$L257*$M257</f>
        <v/>
      </c>
    </row>
    <row r="258">
      <c r="A258" s="20">
        <f>$A257+1</f>
        <v/>
      </c>
      <c r="B258" s="9">
        <f>IF($A258="","",CHOOSE(WEEKDAY(A258,2),"周一","周二","周三","周四","周五","周六","周日"))</f>
        <v/>
      </c>
      <c r="C258" s="29">
        <f>IFERROR(INDEX($Q$4:$Q$10,WEEKDAY($A258,2)),"")</f>
        <v/>
      </c>
      <c r="D258" s="27">
        <f>IFERROR(INDEX(月度预算!$E$4:$E$15,MONTH($A258)),"")</f>
        <v/>
      </c>
      <c r="E258" s="21">
        <f>IFERROR(INDEX($U$4:$U$15,MONTH($A258)),"")</f>
        <v/>
      </c>
      <c r="F258" s="29">
        <f>IFERROR(INDEX($V$4:$V$15,MONTH($A258)),"")</f>
        <v/>
      </c>
      <c r="G258" s="27">
        <f>IFERROR($D258*$C258*$E258/$F258,"")</f>
        <v/>
      </c>
      <c r="H258" s="21">
        <f>年度假设!$B$7</f>
        <v/>
      </c>
      <c r="I258" s="29">
        <f>$H258*$G258</f>
        <v/>
      </c>
      <c r="J258" s="25">
        <f>IFERROR(INDEX(月度预算!$F$4:$F$15,MONTH($A258)),"")</f>
        <v/>
      </c>
      <c r="K258" s="25">
        <f>$J258</f>
        <v/>
      </c>
      <c r="L258" s="25">
        <f>$I258*$K258</f>
        <v/>
      </c>
      <c r="M258" s="26">
        <f>年度假设!$B$32</f>
        <v/>
      </c>
      <c r="N258" s="25">
        <f>$L258*$M258</f>
        <v/>
      </c>
    </row>
    <row r="259">
      <c r="A259" s="20">
        <f>$A258+1</f>
        <v/>
      </c>
      <c r="B259" s="9">
        <f>IF($A259="","",CHOOSE(WEEKDAY(A259,2),"周一","周二","周三","周四","周五","周六","周日"))</f>
        <v/>
      </c>
      <c r="C259" s="29">
        <f>IFERROR(INDEX($Q$4:$Q$10,WEEKDAY($A259,2)),"")</f>
        <v/>
      </c>
      <c r="D259" s="27">
        <f>IFERROR(INDEX(月度预算!$E$4:$E$15,MONTH($A259)),"")</f>
        <v/>
      </c>
      <c r="E259" s="21">
        <f>IFERROR(INDEX($U$4:$U$15,MONTH($A259)),"")</f>
        <v/>
      </c>
      <c r="F259" s="29">
        <f>IFERROR(INDEX($V$4:$V$15,MONTH($A259)),"")</f>
        <v/>
      </c>
      <c r="G259" s="27">
        <f>IFERROR($D259*$C259*$E259/$F259,"")</f>
        <v/>
      </c>
      <c r="H259" s="21">
        <f>年度假设!$B$7</f>
        <v/>
      </c>
      <c r="I259" s="29">
        <f>$H259*$G259</f>
        <v/>
      </c>
      <c r="J259" s="25">
        <f>IFERROR(INDEX(月度预算!$F$4:$F$15,MONTH($A259)),"")</f>
        <v/>
      </c>
      <c r="K259" s="25">
        <f>$J259</f>
        <v/>
      </c>
      <c r="L259" s="25">
        <f>$I259*$K259</f>
        <v/>
      </c>
      <c r="M259" s="26">
        <f>年度假设!$B$32</f>
        <v/>
      </c>
      <c r="N259" s="25">
        <f>$L259*$M259</f>
        <v/>
      </c>
    </row>
    <row r="260">
      <c r="A260" s="20">
        <f>$A259+1</f>
        <v/>
      </c>
      <c r="B260" s="9">
        <f>IF($A260="","",CHOOSE(WEEKDAY(A260,2),"周一","周二","周三","周四","周五","周六","周日"))</f>
        <v/>
      </c>
      <c r="C260" s="29">
        <f>IFERROR(INDEX($Q$4:$Q$10,WEEKDAY($A260,2)),"")</f>
        <v/>
      </c>
      <c r="D260" s="27">
        <f>IFERROR(INDEX(月度预算!$E$4:$E$15,MONTH($A260)),"")</f>
        <v/>
      </c>
      <c r="E260" s="21">
        <f>IFERROR(INDEX($U$4:$U$15,MONTH($A260)),"")</f>
        <v/>
      </c>
      <c r="F260" s="29">
        <f>IFERROR(INDEX($V$4:$V$15,MONTH($A260)),"")</f>
        <v/>
      </c>
      <c r="G260" s="27">
        <f>IFERROR($D260*$C260*$E260/$F260,"")</f>
        <v/>
      </c>
      <c r="H260" s="21">
        <f>年度假设!$B$7</f>
        <v/>
      </c>
      <c r="I260" s="29">
        <f>$H260*$G260</f>
        <v/>
      </c>
      <c r="J260" s="25">
        <f>IFERROR(INDEX(月度预算!$F$4:$F$15,MONTH($A260)),"")</f>
        <v/>
      </c>
      <c r="K260" s="25">
        <f>$J260</f>
        <v/>
      </c>
      <c r="L260" s="25">
        <f>$I260*$K260</f>
        <v/>
      </c>
      <c r="M260" s="26">
        <f>年度假设!$B$32</f>
        <v/>
      </c>
      <c r="N260" s="25">
        <f>$L260*$M260</f>
        <v/>
      </c>
    </row>
    <row r="261">
      <c r="A261" s="20">
        <f>$A260+1</f>
        <v/>
      </c>
      <c r="B261" s="9">
        <f>IF($A261="","",CHOOSE(WEEKDAY(A261,2),"周一","周二","周三","周四","周五","周六","周日"))</f>
        <v/>
      </c>
      <c r="C261" s="29">
        <f>IFERROR(INDEX($Q$4:$Q$10,WEEKDAY($A261,2)),"")</f>
        <v/>
      </c>
      <c r="D261" s="27">
        <f>IFERROR(INDEX(月度预算!$E$4:$E$15,MONTH($A261)),"")</f>
        <v/>
      </c>
      <c r="E261" s="21">
        <f>IFERROR(INDEX($U$4:$U$15,MONTH($A261)),"")</f>
        <v/>
      </c>
      <c r="F261" s="29">
        <f>IFERROR(INDEX($V$4:$V$15,MONTH($A261)),"")</f>
        <v/>
      </c>
      <c r="G261" s="27">
        <f>IFERROR($D261*$C261*$E261/$F261,"")</f>
        <v/>
      </c>
      <c r="H261" s="21">
        <f>年度假设!$B$7</f>
        <v/>
      </c>
      <c r="I261" s="29">
        <f>$H261*$G261</f>
        <v/>
      </c>
      <c r="J261" s="25">
        <f>IFERROR(INDEX(月度预算!$F$4:$F$15,MONTH($A261)),"")</f>
        <v/>
      </c>
      <c r="K261" s="25">
        <f>$J261</f>
        <v/>
      </c>
      <c r="L261" s="25">
        <f>$I261*$K261</f>
        <v/>
      </c>
      <c r="M261" s="26">
        <f>年度假设!$B$32</f>
        <v/>
      </c>
      <c r="N261" s="25">
        <f>$L261*$M261</f>
        <v/>
      </c>
    </row>
    <row r="262">
      <c r="A262" s="20">
        <f>$A261+1</f>
        <v/>
      </c>
      <c r="B262" s="9">
        <f>IF($A262="","",CHOOSE(WEEKDAY(A262,2),"周一","周二","周三","周四","周五","周六","周日"))</f>
        <v/>
      </c>
      <c r="C262" s="29">
        <f>IFERROR(INDEX($Q$4:$Q$10,WEEKDAY($A262,2)),"")</f>
        <v/>
      </c>
      <c r="D262" s="27">
        <f>IFERROR(INDEX(月度预算!$E$4:$E$15,MONTH($A262)),"")</f>
        <v/>
      </c>
      <c r="E262" s="21">
        <f>IFERROR(INDEX($U$4:$U$15,MONTH($A262)),"")</f>
        <v/>
      </c>
      <c r="F262" s="29">
        <f>IFERROR(INDEX($V$4:$V$15,MONTH($A262)),"")</f>
        <v/>
      </c>
      <c r="G262" s="27">
        <f>IFERROR($D262*$C262*$E262/$F262,"")</f>
        <v/>
      </c>
      <c r="H262" s="21">
        <f>年度假设!$B$7</f>
        <v/>
      </c>
      <c r="I262" s="29">
        <f>$H262*$G262</f>
        <v/>
      </c>
      <c r="J262" s="25">
        <f>IFERROR(INDEX(月度预算!$F$4:$F$15,MONTH($A262)),"")</f>
        <v/>
      </c>
      <c r="K262" s="25">
        <f>$J262</f>
        <v/>
      </c>
      <c r="L262" s="25">
        <f>$I262*$K262</f>
        <v/>
      </c>
      <c r="M262" s="26">
        <f>年度假设!$B$32</f>
        <v/>
      </c>
      <c r="N262" s="25">
        <f>$L262*$M262</f>
        <v/>
      </c>
    </row>
    <row r="263">
      <c r="A263" s="20">
        <f>$A262+1</f>
        <v/>
      </c>
      <c r="B263" s="9">
        <f>IF($A263="","",CHOOSE(WEEKDAY(A263,2),"周一","周二","周三","周四","周五","周六","周日"))</f>
        <v/>
      </c>
      <c r="C263" s="29">
        <f>IFERROR(INDEX($Q$4:$Q$10,WEEKDAY($A263,2)),"")</f>
        <v/>
      </c>
      <c r="D263" s="27">
        <f>IFERROR(INDEX(月度预算!$E$4:$E$15,MONTH($A263)),"")</f>
        <v/>
      </c>
      <c r="E263" s="21">
        <f>IFERROR(INDEX($U$4:$U$15,MONTH($A263)),"")</f>
        <v/>
      </c>
      <c r="F263" s="29">
        <f>IFERROR(INDEX($V$4:$V$15,MONTH($A263)),"")</f>
        <v/>
      </c>
      <c r="G263" s="27">
        <f>IFERROR($D263*$C263*$E263/$F263,"")</f>
        <v/>
      </c>
      <c r="H263" s="21">
        <f>年度假设!$B$7</f>
        <v/>
      </c>
      <c r="I263" s="29">
        <f>$H263*$G263</f>
        <v/>
      </c>
      <c r="J263" s="25">
        <f>IFERROR(INDEX(月度预算!$F$4:$F$15,MONTH($A263)),"")</f>
        <v/>
      </c>
      <c r="K263" s="25">
        <f>$J263</f>
        <v/>
      </c>
      <c r="L263" s="25">
        <f>$I263*$K263</f>
        <v/>
      </c>
      <c r="M263" s="26">
        <f>年度假设!$B$32</f>
        <v/>
      </c>
      <c r="N263" s="25">
        <f>$L263*$M263</f>
        <v/>
      </c>
    </row>
    <row r="264">
      <c r="A264" s="20">
        <f>$A263+1</f>
        <v/>
      </c>
      <c r="B264" s="9">
        <f>IF($A264="","",CHOOSE(WEEKDAY(A264,2),"周一","周二","周三","周四","周五","周六","周日"))</f>
        <v/>
      </c>
      <c r="C264" s="29">
        <f>IFERROR(INDEX($Q$4:$Q$10,WEEKDAY($A264,2)),"")</f>
        <v/>
      </c>
      <c r="D264" s="27">
        <f>IFERROR(INDEX(月度预算!$E$4:$E$15,MONTH($A264)),"")</f>
        <v/>
      </c>
      <c r="E264" s="21">
        <f>IFERROR(INDEX($U$4:$U$15,MONTH($A264)),"")</f>
        <v/>
      </c>
      <c r="F264" s="29">
        <f>IFERROR(INDEX($V$4:$V$15,MONTH($A264)),"")</f>
        <v/>
      </c>
      <c r="G264" s="27">
        <f>IFERROR($D264*$C264*$E264/$F264,"")</f>
        <v/>
      </c>
      <c r="H264" s="21">
        <f>年度假设!$B$7</f>
        <v/>
      </c>
      <c r="I264" s="29">
        <f>$H264*$G264</f>
        <v/>
      </c>
      <c r="J264" s="25">
        <f>IFERROR(INDEX(月度预算!$F$4:$F$15,MONTH($A264)),"")</f>
        <v/>
      </c>
      <c r="K264" s="25">
        <f>$J264</f>
        <v/>
      </c>
      <c r="L264" s="25">
        <f>$I264*$K264</f>
        <v/>
      </c>
      <c r="M264" s="26">
        <f>年度假设!$B$32</f>
        <v/>
      </c>
      <c r="N264" s="25">
        <f>$L264*$M264</f>
        <v/>
      </c>
    </row>
    <row r="265">
      <c r="A265" s="20">
        <f>$A264+1</f>
        <v/>
      </c>
      <c r="B265" s="9">
        <f>IF($A265="","",CHOOSE(WEEKDAY(A265,2),"周一","周二","周三","周四","周五","周六","周日"))</f>
        <v/>
      </c>
      <c r="C265" s="29">
        <f>IFERROR(INDEX($Q$4:$Q$10,WEEKDAY($A265,2)),"")</f>
        <v/>
      </c>
      <c r="D265" s="27">
        <f>IFERROR(INDEX(月度预算!$E$4:$E$15,MONTH($A265)),"")</f>
        <v/>
      </c>
      <c r="E265" s="21">
        <f>IFERROR(INDEX($U$4:$U$15,MONTH($A265)),"")</f>
        <v/>
      </c>
      <c r="F265" s="29">
        <f>IFERROR(INDEX($V$4:$V$15,MONTH($A265)),"")</f>
        <v/>
      </c>
      <c r="G265" s="27">
        <f>IFERROR($D265*$C265*$E265/$F265,"")</f>
        <v/>
      </c>
      <c r="H265" s="21">
        <f>年度假设!$B$7</f>
        <v/>
      </c>
      <c r="I265" s="29">
        <f>$H265*$G265</f>
        <v/>
      </c>
      <c r="J265" s="25">
        <f>IFERROR(INDEX(月度预算!$F$4:$F$15,MONTH($A265)),"")</f>
        <v/>
      </c>
      <c r="K265" s="25">
        <f>$J265</f>
        <v/>
      </c>
      <c r="L265" s="25">
        <f>$I265*$K265</f>
        <v/>
      </c>
      <c r="M265" s="26">
        <f>年度假设!$B$32</f>
        <v/>
      </c>
      <c r="N265" s="25">
        <f>$L265*$M265</f>
        <v/>
      </c>
    </row>
    <row r="266">
      <c r="A266" s="20">
        <f>$A265+1</f>
        <v/>
      </c>
      <c r="B266" s="9">
        <f>IF($A266="","",CHOOSE(WEEKDAY(A266,2),"周一","周二","周三","周四","周五","周六","周日"))</f>
        <v/>
      </c>
      <c r="C266" s="29">
        <f>IFERROR(INDEX($Q$4:$Q$10,WEEKDAY($A266,2)),"")</f>
        <v/>
      </c>
      <c r="D266" s="27">
        <f>IFERROR(INDEX(月度预算!$E$4:$E$15,MONTH($A266)),"")</f>
        <v/>
      </c>
      <c r="E266" s="21">
        <f>IFERROR(INDEX($U$4:$U$15,MONTH($A266)),"")</f>
        <v/>
      </c>
      <c r="F266" s="29">
        <f>IFERROR(INDEX($V$4:$V$15,MONTH($A266)),"")</f>
        <v/>
      </c>
      <c r="G266" s="27">
        <f>IFERROR($D266*$C266*$E266/$F266,"")</f>
        <v/>
      </c>
      <c r="H266" s="21">
        <f>年度假设!$B$7</f>
        <v/>
      </c>
      <c r="I266" s="29">
        <f>$H266*$G266</f>
        <v/>
      </c>
      <c r="J266" s="25">
        <f>IFERROR(INDEX(月度预算!$F$4:$F$15,MONTH($A266)),"")</f>
        <v/>
      </c>
      <c r="K266" s="25">
        <f>$J266</f>
        <v/>
      </c>
      <c r="L266" s="25">
        <f>$I266*$K266</f>
        <v/>
      </c>
      <c r="M266" s="26">
        <f>年度假设!$B$32</f>
        <v/>
      </c>
      <c r="N266" s="25">
        <f>$L266*$M266</f>
        <v/>
      </c>
    </row>
    <row r="267">
      <c r="A267" s="20">
        <f>$A266+1</f>
        <v/>
      </c>
      <c r="B267" s="9">
        <f>IF($A267="","",CHOOSE(WEEKDAY(A267,2),"周一","周二","周三","周四","周五","周六","周日"))</f>
        <v/>
      </c>
      <c r="C267" s="29">
        <f>IFERROR(INDEX($Q$4:$Q$10,WEEKDAY($A267,2)),"")</f>
        <v/>
      </c>
      <c r="D267" s="27">
        <f>IFERROR(INDEX(月度预算!$E$4:$E$15,MONTH($A267)),"")</f>
        <v/>
      </c>
      <c r="E267" s="21">
        <f>IFERROR(INDEX($U$4:$U$15,MONTH($A267)),"")</f>
        <v/>
      </c>
      <c r="F267" s="29">
        <f>IFERROR(INDEX($V$4:$V$15,MONTH($A267)),"")</f>
        <v/>
      </c>
      <c r="G267" s="27">
        <f>IFERROR($D267*$C267*$E267/$F267,"")</f>
        <v/>
      </c>
      <c r="H267" s="21">
        <f>年度假设!$B$7</f>
        <v/>
      </c>
      <c r="I267" s="29">
        <f>$H267*$G267</f>
        <v/>
      </c>
      <c r="J267" s="25">
        <f>IFERROR(INDEX(月度预算!$F$4:$F$15,MONTH($A267)),"")</f>
        <v/>
      </c>
      <c r="K267" s="25">
        <f>$J267</f>
        <v/>
      </c>
      <c r="L267" s="25">
        <f>$I267*$K267</f>
        <v/>
      </c>
      <c r="M267" s="26">
        <f>年度假设!$B$32</f>
        <v/>
      </c>
      <c r="N267" s="25">
        <f>$L267*$M267</f>
        <v/>
      </c>
    </row>
    <row r="268">
      <c r="A268" s="20">
        <f>$A267+1</f>
        <v/>
      </c>
      <c r="B268" s="9">
        <f>IF($A268="","",CHOOSE(WEEKDAY(A268,2),"周一","周二","周三","周四","周五","周六","周日"))</f>
        <v/>
      </c>
      <c r="C268" s="29">
        <f>IFERROR(INDEX($Q$4:$Q$10,WEEKDAY($A268,2)),"")</f>
        <v/>
      </c>
      <c r="D268" s="27">
        <f>IFERROR(INDEX(月度预算!$E$4:$E$15,MONTH($A268)),"")</f>
        <v/>
      </c>
      <c r="E268" s="21">
        <f>IFERROR(INDEX($U$4:$U$15,MONTH($A268)),"")</f>
        <v/>
      </c>
      <c r="F268" s="29">
        <f>IFERROR(INDEX($V$4:$V$15,MONTH($A268)),"")</f>
        <v/>
      </c>
      <c r="G268" s="27">
        <f>IFERROR($D268*$C268*$E268/$F268,"")</f>
        <v/>
      </c>
      <c r="H268" s="21">
        <f>年度假设!$B$7</f>
        <v/>
      </c>
      <c r="I268" s="29">
        <f>$H268*$G268</f>
        <v/>
      </c>
      <c r="J268" s="25">
        <f>IFERROR(INDEX(月度预算!$F$4:$F$15,MONTH($A268)),"")</f>
        <v/>
      </c>
      <c r="K268" s="25">
        <f>$J268</f>
        <v/>
      </c>
      <c r="L268" s="25">
        <f>$I268*$K268</f>
        <v/>
      </c>
      <c r="M268" s="26">
        <f>年度假设!$B$32</f>
        <v/>
      </c>
      <c r="N268" s="25">
        <f>$L268*$M268</f>
        <v/>
      </c>
    </row>
    <row r="269">
      <c r="A269" s="20">
        <f>$A268+1</f>
        <v/>
      </c>
      <c r="B269" s="9">
        <f>IF($A269="","",CHOOSE(WEEKDAY(A269,2),"周一","周二","周三","周四","周五","周六","周日"))</f>
        <v/>
      </c>
      <c r="C269" s="29">
        <f>IFERROR(INDEX($Q$4:$Q$10,WEEKDAY($A269,2)),"")</f>
        <v/>
      </c>
      <c r="D269" s="27">
        <f>IFERROR(INDEX(月度预算!$E$4:$E$15,MONTH($A269)),"")</f>
        <v/>
      </c>
      <c r="E269" s="21">
        <f>IFERROR(INDEX($U$4:$U$15,MONTH($A269)),"")</f>
        <v/>
      </c>
      <c r="F269" s="29">
        <f>IFERROR(INDEX($V$4:$V$15,MONTH($A269)),"")</f>
        <v/>
      </c>
      <c r="G269" s="27">
        <f>IFERROR($D269*$C269*$E269/$F269,"")</f>
        <v/>
      </c>
      <c r="H269" s="21">
        <f>年度假设!$B$7</f>
        <v/>
      </c>
      <c r="I269" s="29">
        <f>$H269*$G269</f>
        <v/>
      </c>
      <c r="J269" s="25">
        <f>IFERROR(INDEX(月度预算!$F$4:$F$15,MONTH($A269)),"")</f>
        <v/>
      </c>
      <c r="K269" s="25">
        <f>$J269</f>
        <v/>
      </c>
      <c r="L269" s="25">
        <f>$I269*$K269</f>
        <v/>
      </c>
      <c r="M269" s="26">
        <f>年度假设!$B$32</f>
        <v/>
      </c>
      <c r="N269" s="25">
        <f>$L269*$M269</f>
        <v/>
      </c>
    </row>
    <row r="270">
      <c r="A270" s="20">
        <f>$A269+1</f>
        <v/>
      </c>
      <c r="B270" s="9">
        <f>IF($A270="","",CHOOSE(WEEKDAY(A270,2),"周一","周二","周三","周四","周五","周六","周日"))</f>
        <v/>
      </c>
      <c r="C270" s="29">
        <f>IFERROR(INDEX($Q$4:$Q$10,WEEKDAY($A270,2)),"")</f>
        <v/>
      </c>
      <c r="D270" s="27">
        <f>IFERROR(INDEX(月度预算!$E$4:$E$15,MONTH($A270)),"")</f>
        <v/>
      </c>
      <c r="E270" s="21">
        <f>IFERROR(INDEX($U$4:$U$15,MONTH($A270)),"")</f>
        <v/>
      </c>
      <c r="F270" s="29">
        <f>IFERROR(INDEX($V$4:$V$15,MONTH($A270)),"")</f>
        <v/>
      </c>
      <c r="G270" s="27">
        <f>IFERROR($D270*$C270*$E270/$F270,"")</f>
        <v/>
      </c>
      <c r="H270" s="21">
        <f>年度假设!$B$7</f>
        <v/>
      </c>
      <c r="I270" s="29">
        <f>$H270*$G270</f>
        <v/>
      </c>
      <c r="J270" s="25">
        <f>IFERROR(INDEX(月度预算!$F$4:$F$15,MONTH($A270)),"")</f>
        <v/>
      </c>
      <c r="K270" s="25">
        <f>$J270</f>
        <v/>
      </c>
      <c r="L270" s="25">
        <f>$I270*$K270</f>
        <v/>
      </c>
      <c r="M270" s="26">
        <f>年度假设!$B$32</f>
        <v/>
      </c>
      <c r="N270" s="25">
        <f>$L270*$M270</f>
        <v/>
      </c>
    </row>
    <row r="271">
      <c r="A271" s="20">
        <f>$A270+1</f>
        <v/>
      </c>
      <c r="B271" s="9">
        <f>IF($A271="","",CHOOSE(WEEKDAY(A271,2),"周一","周二","周三","周四","周五","周六","周日"))</f>
        <v/>
      </c>
      <c r="C271" s="29">
        <f>IFERROR(INDEX($Q$4:$Q$10,WEEKDAY($A271,2)),"")</f>
        <v/>
      </c>
      <c r="D271" s="27">
        <f>IFERROR(INDEX(月度预算!$E$4:$E$15,MONTH($A271)),"")</f>
        <v/>
      </c>
      <c r="E271" s="21">
        <f>IFERROR(INDEX($U$4:$U$15,MONTH($A271)),"")</f>
        <v/>
      </c>
      <c r="F271" s="29">
        <f>IFERROR(INDEX($V$4:$V$15,MONTH($A271)),"")</f>
        <v/>
      </c>
      <c r="G271" s="27">
        <f>IFERROR($D271*$C271*$E271/$F271,"")</f>
        <v/>
      </c>
      <c r="H271" s="21">
        <f>年度假设!$B$7</f>
        <v/>
      </c>
      <c r="I271" s="29">
        <f>$H271*$G271</f>
        <v/>
      </c>
      <c r="J271" s="25">
        <f>IFERROR(INDEX(月度预算!$F$4:$F$15,MONTH($A271)),"")</f>
        <v/>
      </c>
      <c r="K271" s="25">
        <f>$J271</f>
        <v/>
      </c>
      <c r="L271" s="25">
        <f>$I271*$K271</f>
        <v/>
      </c>
      <c r="M271" s="26">
        <f>年度假设!$B$32</f>
        <v/>
      </c>
      <c r="N271" s="25">
        <f>$L271*$M271</f>
        <v/>
      </c>
    </row>
    <row r="272">
      <c r="A272" s="20">
        <f>$A271+1</f>
        <v/>
      </c>
      <c r="B272" s="9">
        <f>IF($A272="","",CHOOSE(WEEKDAY(A272,2),"周一","周二","周三","周四","周五","周六","周日"))</f>
        <v/>
      </c>
      <c r="C272" s="29">
        <f>IFERROR(INDEX($Q$4:$Q$10,WEEKDAY($A272,2)),"")</f>
        <v/>
      </c>
      <c r="D272" s="27">
        <f>IFERROR(INDEX(月度预算!$E$4:$E$15,MONTH($A272)),"")</f>
        <v/>
      </c>
      <c r="E272" s="21">
        <f>IFERROR(INDEX($U$4:$U$15,MONTH($A272)),"")</f>
        <v/>
      </c>
      <c r="F272" s="29">
        <f>IFERROR(INDEX($V$4:$V$15,MONTH($A272)),"")</f>
        <v/>
      </c>
      <c r="G272" s="27">
        <f>IFERROR($D272*$C272*$E272/$F272,"")</f>
        <v/>
      </c>
      <c r="H272" s="21">
        <f>年度假设!$B$7</f>
        <v/>
      </c>
      <c r="I272" s="29">
        <f>$H272*$G272</f>
        <v/>
      </c>
      <c r="J272" s="25">
        <f>IFERROR(INDEX(月度预算!$F$4:$F$15,MONTH($A272)),"")</f>
        <v/>
      </c>
      <c r="K272" s="25">
        <f>$J272</f>
        <v/>
      </c>
      <c r="L272" s="25">
        <f>$I272*$K272</f>
        <v/>
      </c>
      <c r="M272" s="26">
        <f>年度假设!$B$32</f>
        <v/>
      </c>
      <c r="N272" s="25">
        <f>$L272*$M272</f>
        <v/>
      </c>
    </row>
    <row r="273">
      <c r="A273" s="20">
        <f>$A272+1</f>
        <v/>
      </c>
      <c r="B273" s="9">
        <f>IF($A273="","",CHOOSE(WEEKDAY(A273,2),"周一","周二","周三","周四","周五","周六","周日"))</f>
        <v/>
      </c>
      <c r="C273" s="29">
        <f>IFERROR(INDEX($Q$4:$Q$10,WEEKDAY($A273,2)),"")</f>
        <v/>
      </c>
      <c r="D273" s="27">
        <f>IFERROR(INDEX(月度预算!$E$4:$E$15,MONTH($A273)),"")</f>
        <v/>
      </c>
      <c r="E273" s="21">
        <f>IFERROR(INDEX($U$4:$U$15,MONTH($A273)),"")</f>
        <v/>
      </c>
      <c r="F273" s="29">
        <f>IFERROR(INDEX($V$4:$V$15,MONTH($A273)),"")</f>
        <v/>
      </c>
      <c r="G273" s="27">
        <f>IFERROR($D273*$C273*$E273/$F273,"")</f>
        <v/>
      </c>
      <c r="H273" s="21">
        <f>年度假设!$B$7</f>
        <v/>
      </c>
      <c r="I273" s="29">
        <f>$H273*$G273</f>
        <v/>
      </c>
      <c r="J273" s="25">
        <f>IFERROR(INDEX(月度预算!$F$4:$F$15,MONTH($A273)),"")</f>
        <v/>
      </c>
      <c r="K273" s="25">
        <f>$J273</f>
        <v/>
      </c>
      <c r="L273" s="25">
        <f>$I273*$K273</f>
        <v/>
      </c>
      <c r="M273" s="26">
        <f>年度假设!$B$32</f>
        <v/>
      </c>
      <c r="N273" s="25">
        <f>$L273*$M273</f>
        <v/>
      </c>
    </row>
    <row r="274">
      <c r="A274" s="20">
        <f>$A273+1</f>
        <v/>
      </c>
      <c r="B274" s="9">
        <f>IF($A274="","",CHOOSE(WEEKDAY(A274,2),"周一","周二","周三","周四","周五","周六","周日"))</f>
        <v/>
      </c>
      <c r="C274" s="29">
        <f>IFERROR(INDEX($Q$4:$Q$10,WEEKDAY($A274,2)),"")</f>
        <v/>
      </c>
      <c r="D274" s="27">
        <f>IFERROR(INDEX(月度预算!$E$4:$E$15,MONTH($A274)),"")</f>
        <v/>
      </c>
      <c r="E274" s="21">
        <f>IFERROR(INDEX($U$4:$U$15,MONTH($A274)),"")</f>
        <v/>
      </c>
      <c r="F274" s="29">
        <f>IFERROR(INDEX($V$4:$V$15,MONTH($A274)),"")</f>
        <v/>
      </c>
      <c r="G274" s="27">
        <f>IFERROR($D274*$C274*$E274/$F274,"")</f>
        <v/>
      </c>
      <c r="H274" s="21">
        <f>年度假设!$B$7</f>
        <v/>
      </c>
      <c r="I274" s="29">
        <f>$H274*$G274</f>
        <v/>
      </c>
      <c r="J274" s="25">
        <f>IFERROR(INDEX(月度预算!$F$4:$F$15,MONTH($A274)),"")</f>
        <v/>
      </c>
      <c r="K274" s="25">
        <f>$J274</f>
        <v/>
      </c>
      <c r="L274" s="25">
        <f>$I274*$K274</f>
        <v/>
      </c>
      <c r="M274" s="26">
        <f>年度假设!$B$32</f>
        <v/>
      </c>
      <c r="N274" s="25">
        <f>$L274*$M274</f>
        <v/>
      </c>
    </row>
    <row r="275">
      <c r="A275" s="20">
        <f>$A274+1</f>
        <v/>
      </c>
      <c r="B275" s="9">
        <f>IF($A275="","",CHOOSE(WEEKDAY(A275,2),"周一","周二","周三","周四","周五","周六","周日"))</f>
        <v/>
      </c>
      <c r="C275" s="29">
        <f>IFERROR(INDEX($Q$4:$Q$10,WEEKDAY($A275,2)),"")</f>
        <v/>
      </c>
      <c r="D275" s="27">
        <f>IFERROR(INDEX(月度预算!$E$4:$E$15,MONTH($A275)),"")</f>
        <v/>
      </c>
      <c r="E275" s="21">
        <f>IFERROR(INDEX($U$4:$U$15,MONTH($A275)),"")</f>
        <v/>
      </c>
      <c r="F275" s="29">
        <f>IFERROR(INDEX($V$4:$V$15,MONTH($A275)),"")</f>
        <v/>
      </c>
      <c r="G275" s="27">
        <f>IFERROR($D275*$C275*$E275/$F275,"")</f>
        <v/>
      </c>
      <c r="H275" s="21">
        <f>年度假设!$B$7</f>
        <v/>
      </c>
      <c r="I275" s="29">
        <f>$H275*$G275</f>
        <v/>
      </c>
      <c r="J275" s="25">
        <f>IFERROR(INDEX(月度预算!$F$4:$F$15,MONTH($A275)),"")</f>
        <v/>
      </c>
      <c r="K275" s="25">
        <f>$J275</f>
        <v/>
      </c>
      <c r="L275" s="25">
        <f>$I275*$K275</f>
        <v/>
      </c>
      <c r="M275" s="26">
        <f>年度假设!$B$32</f>
        <v/>
      </c>
      <c r="N275" s="25">
        <f>$L275*$M275</f>
        <v/>
      </c>
    </row>
    <row r="276">
      <c r="A276" s="20">
        <f>$A275+1</f>
        <v/>
      </c>
      <c r="B276" s="9">
        <f>IF($A276="","",CHOOSE(WEEKDAY(A276,2),"周一","周二","周三","周四","周五","周六","周日"))</f>
        <v/>
      </c>
      <c r="C276" s="29">
        <f>IFERROR(INDEX($Q$4:$Q$10,WEEKDAY($A276,2)),"")</f>
        <v/>
      </c>
      <c r="D276" s="27">
        <f>IFERROR(INDEX(月度预算!$E$4:$E$15,MONTH($A276)),"")</f>
        <v/>
      </c>
      <c r="E276" s="21">
        <f>IFERROR(INDEX($U$4:$U$15,MONTH($A276)),"")</f>
        <v/>
      </c>
      <c r="F276" s="29">
        <f>IFERROR(INDEX($V$4:$V$15,MONTH($A276)),"")</f>
        <v/>
      </c>
      <c r="G276" s="27">
        <f>IFERROR($D276*$C276*$E276/$F276,"")</f>
        <v/>
      </c>
      <c r="H276" s="21">
        <f>年度假设!$B$7</f>
        <v/>
      </c>
      <c r="I276" s="29">
        <f>$H276*$G276</f>
        <v/>
      </c>
      <c r="J276" s="25">
        <f>IFERROR(INDEX(月度预算!$F$4:$F$15,MONTH($A276)),"")</f>
        <v/>
      </c>
      <c r="K276" s="25">
        <f>$J276</f>
        <v/>
      </c>
      <c r="L276" s="25">
        <f>$I276*$K276</f>
        <v/>
      </c>
      <c r="M276" s="26">
        <f>年度假设!$B$32</f>
        <v/>
      </c>
      <c r="N276" s="25">
        <f>$L276*$M276</f>
        <v/>
      </c>
    </row>
    <row r="277">
      <c r="A277" s="20">
        <f>$A276+1</f>
        <v/>
      </c>
      <c r="B277" s="9">
        <f>IF($A277="","",CHOOSE(WEEKDAY(A277,2),"周一","周二","周三","周四","周五","周六","周日"))</f>
        <v/>
      </c>
      <c r="C277" s="29">
        <f>IFERROR(INDEX($Q$4:$Q$10,WEEKDAY($A277,2)),"")</f>
        <v/>
      </c>
      <c r="D277" s="27">
        <f>IFERROR(INDEX(月度预算!$E$4:$E$15,MONTH($A277)),"")</f>
        <v/>
      </c>
      <c r="E277" s="21">
        <f>IFERROR(INDEX($U$4:$U$15,MONTH($A277)),"")</f>
        <v/>
      </c>
      <c r="F277" s="29">
        <f>IFERROR(INDEX($V$4:$V$15,MONTH($A277)),"")</f>
        <v/>
      </c>
      <c r="G277" s="27">
        <f>IFERROR($D277*$C277*$E277/$F277,"")</f>
        <v/>
      </c>
      <c r="H277" s="21">
        <f>年度假设!$B$7</f>
        <v/>
      </c>
      <c r="I277" s="29">
        <f>$H277*$G277</f>
        <v/>
      </c>
      <c r="J277" s="25">
        <f>IFERROR(INDEX(月度预算!$F$4:$F$15,MONTH($A277)),"")</f>
        <v/>
      </c>
      <c r="K277" s="25">
        <f>$J277</f>
        <v/>
      </c>
      <c r="L277" s="25">
        <f>$I277*$K277</f>
        <v/>
      </c>
      <c r="M277" s="26">
        <f>年度假设!$B$32</f>
        <v/>
      </c>
      <c r="N277" s="25">
        <f>$L277*$M277</f>
        <v/>
      </c>
    </row>
    <row r="278">
      <c r="A278" s="20">
        <f>$A277+1</f>
        <v/>
      </c>
      <c r="B278" s="9">
        <f>IF($A278="","",CHOOSE(WEEKDAY(A278,2),"周一","周二","周三","周四","周五","周六","周日"))</f>
        <v/>
      </c>
      <c r="C278" s="29">
        <f>IFERROR(INDEX($Q$4:$Q$10,WEEKDAY($A278,2)),"")</f>
        <v/>
      </c>
      <c r="D278" s="27">
        <f>IFERROR(INDEX(月度预算!$E$4:$E$15,MONTH($A278)),"")</f>
        <v/>
      </c>
      <c r="E278" s="21">
        <f>IFERROR(INDEX($U$4:$U$15,MONTH($A278)),"")</f>
        <v/>
      </c>
      <c r="F278" s="29">
        <f>IFERROR(INDEX($V$4:$V$15,MONTH($A278)),"")</f>
        <v/>
      </c>
      <c r="G278" s="27">
        <f>IFERROR($D278*$C278*$E278/$F278,"")</f>
        <v/>
      </c>
      <c r="H278" s="21">
        <f>年度假设!$B$7</f>
        <v/>
      </c>
      <c r="I278" s="29">
        <f>$H278*$G278</f>
        <v/>
      </c>
      <c r="J278" s="25">
        <f>IFERROR(INDEX(月度预算!$F$4:$F$15,MONTH($A278)),"")</f>
        <v/>
      </c>
      <c r="K278" s="25">
        <f>$J278</f>
        <v/>
      </c>
      <c r="L278" s="25">
        <f>$I278*$K278</f>
        <v/>
      </c>
      <c r="M278" s="26">
        <f>年度假设!$B$32</f>
        <v/>
      </c>
      <c r="N278" s="25">
        <f>$L278*$M278</f>
        <v/>
      </c>
    </row>
    <row r="279">
      <c r="A279" s="20">
        <f>$A278+1</f>
        <v/>
      </c>
      <c r="B279" s="9">
        <f>IF($A279="","",CHOOSE(WEEKDAY(A279,2),"周一","周二","周三","周四","周五","周六","周日"))</f>
        <v/>
      </c>
      <c r="C279" s="29">
        <f>IFERROR(INDEX($Q$4:$Q$10,WEEKDAY($A279,2)),"")</f>
        <v/>
      </c>
      <c r="D279" s="27">
        <f>IFERROR(INDEX(月度预算!$E$4:$E$15,MONTH($A279)),"")</f>
        <v/>
      </c>
      <c r="E279" s="21">
        <f>IFERROR(INDEX($U$4:$U$15,MONTH($A279)),"")</f>
        <v/>
      </c>
      <c r="F279" s="29">
        <f>IFERROR(INDEX($V$4:$V$15,MONTH($A279)),"")</f>
        <v/>
      </c>
      <c r="G279" s="27">
        <f>IFERROR($D279*$C279*$E279/$F279,"")</f>
        <v/>
      </c>
      <c r="H279" s="21">
        <f>年度假设!$B$7</f>
        <v/>
      </c>
      <c r="I279" s="29">
        <f>$H279*$G279</f>
        <v/>
      </c>
      <c r="J279" s="25">
        <f>IFERROR(INDEX(月度预算!$F$4:$F$15,MONTH($A279)),"")</f>
        <v/>
      </c>
      <c r="K279" s="25">
        <f>$J279</f>
        <v/>
      </c>
      <c r="L279" s="25">
        <f>$I279*$K279</f>
        <v/>
      </c>
      <c r="M279" s="26">
        <f>年度假设!$B$32</f>
        <v/>
      </c>
      <c r="N279" s="25">
        <f>$L279*$M279</f>
        <v/>
      </c>
    </row>
    <row r="280">
      <c r="A280" s="20">
        <f>$A279+1</f>
        <v/>
      </c>
      <c r="B280" s="9">
        <f>IF($A280="","",CHOOSE(WEEKDAY(A280,2),"周一","周二","周三","周四","周五","周六","周日"))</f>
        <v/>
      </c>
      <c r="C280" s="29">
        <f>IFERROR(INDEX($Q$4:$Q$10,WEEKDAY($A280,2)),"")</f>
        <v/>
      </c>
      <c r="D280" s="27">
        <f>IFERROR(INDEX(月度预算!$E$4:$E$15,MONTH($A280)),"")</f>
        <v/>
      </c>
      <c r="E280" s="21">
        <f>IFERROR(INDEX($U$4:$U$15,MONTH($A280)),"")</f>
        <v/>
      </c>
      <c r="F280" s="29">
        <f>IFERROR(INDEX($V$4:$V$15,MONTH($A280)),"")</f>
        <v/>
      </c>
      <c r="G280" s="27">
        <f>IFERROR($D280*$C280*$E280/$F280,"")</f>
        <v/>
      </c>
      <c r="H280" s="21">
        <f>年度假设!$B$7</f>
        <v/>
      </c>
      <c r="I280" s="29">
        <f>$H280*$G280</f>
        <v/>
      </c>
      <c r="J280" s="25">
        <f>IFERROR(INDEX(月度预算!$F$4:$F$15,MONTH($A280)),"")</f>
        <v/>
      </c>
      <c r="K280" s="25">
        <f>$J280</f>
        <v/>
      </c>
      <c r="L280" s="25">
        <f>$I280*$K280</f>
        <v/>
      </c>
      <c r="M280" s="26">
        <f>年度假设!$B$32</f>
        <v/>
      </c>
      <c r="N280" s="25">
        <f>$L280*$M280</f>
        <v/>
      </c>
    </row>
    <row r="281">
      <c r="A281" s="20">
        <f>$A280+1</f>
        <v/>
      </c>
      <c r="B281" s="9">
        <f>IF($A281="","",CHOOSE(WEEKDAY(A281,2),"周一","周二","周三","周四","周五","周六","周日"))</f>
        <v/>
      </c>
      <c r="C281" s="29">
        <f>IFERROR(INDEX($Q$4:$Q$10,WEEKDAY($A281,2)),"")</f>
        <v/>
      </c>
      <c r="D281" s="27">
        <f>IFERROR(INDEX(月度预算!$E$4:$E$15,MONTH($A281)),"")</f>
        <v/>
      </c>
      <c r="E281" s="21">
        <f>IFERROR(INDEX($U$4:$U$15,MONTH($A281)),"")</f>
        <v/>
      </c>
      <c r="F281" s="29">
        <f>IFERROR(INDEX($V$4:$V$15,MONTH($A281)),"")</f>
        <v/>
      </c>
      <c r="G281" s="27">
        <f>IFERROR($D281*$C281*$E281/$F281,"")</f>
        <v/>
      </c>
      <c r="H281" s="21">
        <f>年度假设!$B$7</f>
        <v/>
      </c>
      <c r="I281" s="29">
        <f>$H281*$G281</f>
        <v/>
      </c>
      <c r="J281" s="25">
        <f>IFERROR(INDEX(月度预算!$F$4:$F$15,MONTH($A281)),"")</f>
        <v/>
      </c>
      <c r="K281" s="25">
        <f>$J281</f>
        <v/>
      </c>
      <c r="L281" s="25">
        <f>$I281*$K281</f>
        <v/>
      </c>
      <c r="M281" s="26">
        <f>年度假设!$B$32</f>
        <v/>
      </c>
      <c r="N281" s="25">
        <f>$L281*$M281</f>
        <v/>
      </c>
    </row>
    <row r="282">
      <c r="A282" s="20">
        <f>$A281+1</f>
        <v/>
      </c>
      <c r="B282" s="9">
        <f>IF($A282="","",CHOOSE(WEEKDAY(A282,2),"周一","周二","周三","周四","周五","周六","周日"))</f>
        <v/>
      </c>
      <c r="C282" s="29">
        <f>IFERROR(INDEX($Q$4:$Q$10,WEEKDAY($A282,2)),"")</f>
        <v/>
      </c>
      <c r="D282" s="27">
        <f>IFERROR(INDEX(月度预算!$E$4:$E$15,MONTH($A282)),"")</f>
        <v/>
      </c>
      <c r="E282" s="21">
        <f>IFERROR(INDEX($U$4:$U$15,MONTH($A282)),"")</f>
        <v/>
      </c>
      <c r="F282" s="29">
        <f>IFERROR(INDEX($V$4:$V$15,MONTH($A282)),"")</f>
        <v/>
      </c>
      <c r="G282" s="27">
        <f>IFERROR($D282*$C282*$E282/$F282,"")</f>
        <v/>
      </c>
      <c r="H282" s="21">
        <f>年度假设!$B$7</f>
        <v/>
      </c>
      <c r="I282" s="29">
        <f>$H282*$G282</f>
        <v/>
      </c>
      <c r="J282" s="25">
        <f>IFERROR(INDEX(月度预算!$F$4:$F$15,MONTH($A282)),"")</f>
        <v/>
      </c>
      <c r="K282" s="25">
        <f>$J282</f>
        <v/>
      </c>
      <c r="L282" s="25">
        <f>$I282*$K282</f>
        <v/>
      </c>
      <c r="M282" s="26">
        <f>年度假设!$B$32</f>
        <v/>
      </c>
      <c r="N282" s="25">
        <f>$L282*$M282</f>
        <v/>
      </c>
    </row>
    <row r="283">
      <c r="A283" s="20">
        <f>$A282+1</f>
        <v/>
      </c>
      <c r="B283" s="9">
        <f>IF($A283="","",CHOOSE(WEEKDAY(A283,2),"周一","周二","周三","周四","周五","周六","周日"))</f>
        <v/>
      </c>
      <c r="C283" s="29">
        <f>IFERROR(INDEX($Q$4:$Q$10,WEEKDAY($A283,2)),"")</f>
        <v/>
      </c>
      <c r="D283" s="27">
        <f>IFERROR(INDEX(月度预算!$E$4:$E$15,MONTH($A283)),"")</f>
        <v/>
      </c>
      <c r="E283" s="21">
        <f>IFERROR(INDEX($U$4:$U$15,MONTH($A283)),"")</f>
        <v/>
      </c>
      <c r="F283" s="29">
        <f>IFERROR(INDEX($V$4:$V$15,MONTH($A283)),"")</f>
        <v/>
      </c>
      <c r="G283" s="27">
        <f>IFERROR($D283*$C283*$E283/$F283,"")</f>
        <v/>
      </c>
      <c r="H283" s="21">
        <f>年度假设!$B$7</f>
        <v/>
      </c>
      <c r="I283" s="29">
        <f>$H283*$G283</f>
        <v/>
      </c>
      <c r="J283" s="25">
        <f>IFERROR(INDEX(月度预算!$F$4:$F$15,MONTH($A283)),"")</f>
        <v/>
      </c>
      <c r="K283" s="25">
        <f>$J283</f>
        <v/>
      </c>
      <c r="L283" s="25">
        <f>$I283*$K283</f>
        <v/>
      </c>
      <c r="M283" s="26">
        <f>年度假设!$B$32</f>
        <v/>
      </c>
      <c r="N283" s="25">
        <f>$L283*$M283</f>
        <v/>
      </c>
    </row>
    <row r="284">
      <c r="A284" s="20">
        <f>$A283+1</f>
        <v/>
      </c>
      <c r="B284" s="9">
        <f>IF($A284="","",CHOOSE(WEEKDAY(A284,2),"周一","周二","周三","周四","周五","周六","周日"))</f>
        <v/>
      </c>
      <c r="C284" s="29">
        <f>IFERROR(INDEX($Q$4:$Q$10,WEEKDAY($A284,2)),"")</f>
        <v/>
      </c>
      <c r="D284" s="27">
        <f>IFERROR(INDEX(月度预算!$E$4:$E$15,MONTH($A284)),"")</f>
        <v/>
      </c>
      <c r="E284" s="21">
        <f>IFERROR(INDEX($U$4:$U$15,MONTH($A284)),"")</f>
        <v/>
      </c>
      <c r="F284" s="29">
        <f>IFERROR(INDEX($V$4:$V$15,MONTH($A284)),"")</f>
        <v/>
      </c>
      <c r="G284" s="27">
        <f>IFERROR($D284*$C284*$E284/$F284,"")</f>
        <v/>
      </c>
      <c r="H284" s="21">
        <f>年度假设!$B$7</f>
        <v/>
      </c>
      <c r="I284" s="29">
        <f>$H284*$G284</f>
        <v/>
      </c>
      <c r="J284" s="25">
        <f>IFERROR(INDEX(月度预算!$F$4:$F$15,MONTH($A284)),"")</f>
        <v/>
      </c>
      <c r="K284" s="25">
        <f>$J284</f>
        <v/>
      </c>
      <c r="L284" s="25">
        <f>$I284*$K284</f>
        <v/>
      </c>
      <c r="M284" s="26">
        <f>年度假设!$B$32</f>
        <v/>
      </c>
      <c r="N284" s="25">
        <f>$L284*$M284</f>
        <v/>
      </c>
    </row>
    <row r="285">
      <c r="A285" s="20">
        <f>$A284+1</f>
        <v/>
      </c>
      <c r="B285" s="9">
        <f>IF($A285="","",CHOOSE(WEEKDAY(A285,2),"周一","周二","周三","周四","周五","周六","周日"))</f>
        <v/>
      </c>
      <c r="C285" s="29">
        <f>IFERROR(INDEX($Q$4:$Q$10,WEEKDAY($A285,2)),"")</f>
        <v/>
      </c>
      <c r="D285" s="27">
        <f>IFERROR(INDEX(月度预算!$E$4:$E$15,MONTH($A285)),"")</f>
        <v/>
      </c>
      <c r="E285" s="21">
        <f>IFERROR(INDEX($U$4:$U$15,MONTH($A285)),"")</f>
        <v/>
      </c>
      <c r="F285" s="29">
        <f>IFERROR(INDEX($V$4:$V$15,MONTH($A285)),"")</f>
        <v/>
      </c>
      <c r="G285" s="27">
        <f>IFERROR($D285*$C285*$E285/$F285,"")</f>
        <v/>
      </c>
      <c r="H285" s="21">
        <f>年度假设!$B$7</f>
        <v/>
      </c>
      <c r="I285" s="29">
        <f>$H285*$G285</f>
        <v/>
      </c>
      <c r="J285" s="25">
        <f>IFERROR(INDEX(月度预算!$F$4:$F$15,MONTH($A285)),"")</f>
        <v/>
      </c>
      <c r="K285" s="25">
        <f>$J285</f>
        <v/>
      </c>
      <c r="L285" s="25">
        <f>$I285*$K285</f>
        <v/>
      </c>
      <c r="M285" s="26">
        <f>年度假设!$B$32</f>
        <v/>
      </c>
      <c r="N285" s="25">
        <f>$L285*$M285</f>
        <v/>
      </c>
    </row>
    <row r="286">
      <c r="A286" s="20">
        <f>$A285+1</f>
        <v/>
      </c>
      <c r="B286" s="9">
        <f>IF($A286="","",CHOOSE(WEEKDAY(A286,2),"周一","周二","周三","周四","周五","周六","周日"))</f>
        <v/>
      </c>
      <c r="C286" s="29">
        <f>IFERROR(INDEX($Q$4:$Q$10,WEEKDAY($A286,2)),"")</f>
        <v/>
      </c>
      <c r="D286" s="27">
        <f>IFERROR(INDEX(月度预算!$E$4:$E$15,MONTH($A286)),"")</f>
        <v/>
      </c>
      <c r="E286" s="21">
        <f>IFERROR(INDEX($U$4:$U$15,MONTH($A286)),"")</f>
        <v/>
      </c>
      <c r="F286" s="29">
        <f>IFERROR(INDEX($V$4:$V$15,MONTH($A286)),"")</f>
        <v/>
      </c>
      <c r="G286" s="27">
        <f>IFERROR($D286*$C286*$E286/$F286,"")</f>
        <v/>
      </c>
      <c r="H286" s="21">
        <f>年度假设!$B$7</f>
        <v/>
      </c>
      <c r="I286" s="29">
        <f>$H286*$G286</f>
        <v/>
      </c>
      <c r="J286" s="25">
        <f>IFERROR(INDEX(月度预算!$F$4:$F$15,MONTH($A286)),"")</f>
        <v/>
      </c>
      <c r="K286" s="25">
        <f>$J286</f>
        <v/>
      </c>
      <c r="L286" s="25">
        <f>$I286*$K286</f>
        <v/>
      </c>
      <c r="M286" s="26">
        <f>年度假设!$B$32</f>
        <v/>
      </c>
      <c r="N286" s="25">
        <f>$L286*$M286</f>
        <v/>
      </c>
    </row>
    <row r="287">
      <c r="A287" s="20">
        <f>$A286+1</f>
        <v/>
      </c>
      <c r="B287" s="9">
        <f>IF($A287="","",CHOOSE(WEEKDAY(A287,2),"周一","周二","周三","周四","周五","周六","周日"))</f>
        <v/>
      </c>
      <c r="C287" s="29">
        <f>IFERROR(INDEX($Q$4:$Q$10,WEEKDAY($A287,2)),"")</f>
        <v/>
      </c>
      <c r="D287" s="27">
        <f>IFERROR(INDEX(月度预算!$E$4:$E$15,MONTH($A287)),"")</f>
        <v/>
      </c>
      <c r="E287" s="21">
        <f>IFERROR(INDEX($U$4:$U$15,MONTH($A287)),"")</f>
        <v/>
      </c>
      <c r="F287" s="29">
        <f>IFERROR(INDEX($V$4:$V$15,MONTH($A287)),"")</f>
        <v/>
      </c>
      <c r="G287" s="27">
        <f>IFERROR($D287*$C287*$E287/$F287,"")</f>
        <v/>
      </c>
      <c r="H287" s="21">
        <f>年度假设!$B$7</f>
        <v/>
      </c>
      <c r="I287" s="29">
        <f>$H287*$G287</f>
        <v/>
      </c>
      <c r="J287" s="25">
        <f>IFERROR(INDEX(月度预算!$F$4:$F$15,MONTH($A287)),"")</f>
        <v/>
      </c>
      <c r="K287" s="25">
        <f>$J287</f>
        <v/>
      </c>
      <c r="L287" s="25">
        <f>$I287*$K287</f>
        <v/>
      </c>
      <c r="M287" s="26">
        <f>年度假设!$B$32</f>
        <v/>
      </c>
      <c r="N287" s="25">
        <f>$L287*$M287</f>
        <v/>
      </c>
    </row>
    <row r="288">
      <c r="A288" s="20">
        <f>$A287+1</f>
        <v/>
      </c>
      <c r="B288" s="9">
        <f>IF($A288="","",CHOOSE(WEEKDAY(A288,2),"周一","周二","周三","周四","周五","周六","周日"))</f>
        <v/>
      </c>
      <c r="C288" s="29">
        <f>IFERROR(INDEX($Q$4:$Q$10,WEEKDAY($A288,2)),"")</f>
        <v/>
      </c>
      <c r="D288" s="27">
        <f>IFERROR(INDEX(月度预算!$E$4:$E$15,MONTH($A288)),"")</f>
        <v/>
      </c>
      <c r="E288" s="21">
        <f>IFERROR(INDEX($U$4:$U$15,MONTH($A288)),"")</f>
        <v/>
      </c>
      <c r="F288" s="29">
        <f>IFERROR(INDEX($V$4:$V$15,MONTH($A288)),"")</f>
        <v/>
      </c>
      <c r="G288" s="27">
        <f>IFERROR($D288*$C288*$E288/$F288,"")</f>
        <v/>
      </c>
      <c r="H288" s="21">
        <f>年度假设!$B$7</f>
        <v/>
      </c>
      <c r="I288" s="29">
        <f>$H288*$G288</f>
        <v/>
      </c>
      <c r="J288" s="25">
        <f>IFERROR(INDEX(月度预算!$F$4:$F$15,MONTH($A288)),"")</f>
        <v/>
      </c>
      <c r="K288" s="25">
        <f>$J288</f>
        <v/>
      </c>
      <c r="L288" s="25">
        <f>$I288*$K288</f>
        <v/>
      </c>
      <c r="M288" s="26">
        <f>年度假设!$B$32</f>
        <v/>
      </c>
      <c r="N288" s="25">
        <f>$L288*$M288</f>
        <v/>
      </c>
    </row>
    <row r="289">
      <c r="A289" s="20">
        <f>$A288+1</f>
        <v/>
      </c>
      <c r="B289" s="9">
        <f>IF($A289="","",CHOOSE(WEEKDAY(A289,2),"周一","周二","周三","周四","周五","周六","周日"))</f>
        <v/>
      </c>
      <c r="C289" s="29">
        <f>IFERROR(INDEX($Q$4:$Q$10,WEEKDAY($A289,2)),"")</f>
        <v/>
      </c>
      <c r="D289" s="27">
        <f>IFERROR(INDEX(月度预算!$E$4:$E$15,MONTH($A289)),"")</f>
        <v/>
      </c>
      <c r="E289" s="21">
        <f>IFERROR(INDEX($U$4:$U$15,MONTH($A289)),"")</f>
        <v/>
      </c>
      <c r="F289" s="29">
        <f>IFERROR(INDEX($V$4:$V$15,MONTH($A289)),"")</f>
        <v/>
      </c>
      <c r="G289" s="27">
        <f>IFERROR($D289*$C289*$E289/$F289,"")</f>
        <v/>
      </c>
      <c r="H289" s="21">
        <f>年度假设!$B$7</f>
        <v/>
      </c>
      <c r="I289" s="29">
        <f>$H289*$G289</f>
        <v/>
      </c>
      <c r="J289" s="25">
        <f>IFERROR(INDEX(月度预算!$F$4:$F$15,MONTH($A289)),"")</f>
        <v/>
      </c>
      <c r="K289" s="25">
        <f>$J289</f>
        <v/>
      </c>
      <c r="L289" s="25">
        <f>$I289*$K289</f>
        <v/>
      </c>
      <c r="M289" s="26">
        <f>年度假设!$B$32</f>
        <v/>
      </c>
      <c r="N289" s="25">
        <f>$L289*$M289</f>
        <v/>
      </c>
    </row>
    <row r="290">
      <c r="A290" s="20">
        <f>$A289+1</f>
        <v/>
      </c>
      <c r="B290" s="9">
        <f>IF($A290="","",CHOOSE(WEEKDAY(A290,2),"周一","周二","周三","周四","周五","周六","周日"))</f>
        <v/>
      </c>
      <c r="C290" s="29">
        <f>IFERROR(INDEX($Q$4:$Q$10,WEEKDAY($A290,2)),"")</f>
        <v/>
      </c>
      <c r="D290" s="27">
        <f>IFERROR(INDEX(月度预算!$E$4:$E$15,MONTH($A290)),"")</f>
        <v/>
      </c>
      <c r="E290" s="21">
        <f>IFERROR(INDEX($U$4:$U$15,MONTH($A290)),"")</f>
        <v/>
      </c>
      <c r="F290" s="29">
        <f>IFERROR(INDEX($V$4:$V$15,MONTH($A290)),"")</f>
        <v/>
      </c>
      <c r="G290" s="27">
        <f>IFERROR($D290*$C290*$E290/$F290,"")</f>
        <v/>
      </c>
      <c r="H290" s="21">
        <f>年度假设!$B$7</f>
        <v/>
      </c>
      <c r="I290" s="29">
        <f>$H290*$G290</f>
        <v/>
      </c>
      <c r="J290" s="25">
        <f>IFERROR(INDEX(月度预算!$F$4:$F$15,MONTH($A290)),"")</f>
        <v/>
      </c>
      <c r="K290" s="25">
        <f>$J290</f>
        <v/>
      </c>
      <c r="L290" s="25">
        <f>$I290*$K290</f>
        <v/>
      </c>
      <c r="M290" s="26">
        <f>年度假设!$B$32</f>
        <v/>
      </c>
      <c r="N290" s="25">
        <f>$L290*$M290</f>
        <v/>
      </c>
    </row>
    <row r="291">
      <c r="A291" s="20">
        <f>$A290+1</f>
        <v/>
      </c>
      <c r="B291" s="9">
        <f>IF($A291="","",CHOOSE(WEEKDAY(A291,2),"周一","周二","周三","周四","周五","周六","周日"))</f>
        <v/>
      </c>
      <c r="C291" s="29">
        <f>IFERROR(INDEX($Q$4:$Q$10,WEEKDAY($A291,2)),"")</f>
        <v/>
      </c>
      <c r="D291" s="27">
        <f>IFERROR(INDEX(月度预算!$E$4:$E$15,MONTH($A291)),"")</f>
        <v/>
      </c>
      <c r="E291" s="21">
        <f>IFERROR(INDEX($U$4:$U$15,MONTH($A291)),"")</f>
        <v/>
      </c>
      <c r="F291" s="29">
        <f>IFERROR(INDEX($V$4:$V$15,MONTH($A291)),"")</f>
        <v/>
      </c>
      <c r="G291" s="27">
        <f>IFERROR($D291*$C291*$E291/$F291,"")</f>
        <v/>
      </c>
      <c r="H291" s="21">
        <f>年度假设!$B$7</f>
        <v/>
      </c>
      <c r="I291" s="29">
        <f>$H291*$G291</f>
        <v/>
      </c>
      <c r="J291" s="25">
        <f>IFERROR(INDEX(月度预算!$F$4:$F$15,MONTH($A291)),"")</f>
        <v/>
      </c>
      <c r="K291" s="25">
        <f>$J291</f>
        <v/>
      </c>
      <c r="L291" s="25">
        <f>$I291*$K291</f>
        <v/>
      </c>
      <c r="M291" s="26">
        <f>年度假设!$B$32</f>
        <v/>
      </c>
      <c r="N291" s="25">
        <f>$L291*$M291</f>
        <v/>
      </c>
    </row>
    <row r="292">
      <c r="A292" s="20">
        <f>$A291+1</f>
        <v/>
      </c>
      <c r="B292" s="9">
        <f>IF($A292="","",CHOOSE(WEEKDAY(A292,2),"周一","周二","周三","周四","周五","周六","周日"))</f>
        <v/>
      </c>
      <c r="C292" s="29">
        <f>IFERROR(INDEX($Q$4:$Q$10,WEEKDAY($A292,2)),"")</f>
        <v/>
      </c>
      <c r="D292" s="27">
        <f>IFERROR(INDEX(月度预算!$E$4:$E$15,MONTH($A292)),"")</f>
        <v/>
      </c>
      <c r="E292" s="21">
        <f>IFERROR(INDEX($U$4:$U$15,MONTH($A292)),"")</f>
        <v/>
      </c>
      <c r="F292" s="29">
        <f>IFERROR(INDEX($V$4:$V$15,MONTH($A292)),"")</f>
        <v/>
      </c>
      <c r="G292" s="27">
        <f>IFERROR($D292*$C292*$E292/$F292,"")</f>
        <v/>
      </c>
      <c r="H292" s="21">
        <f>年度假设!$B$7</f>
        <v/>
      </c>
      <c r="I292" s="29">
        <f>$H292*$G292</f>
        <v/>
      </c>
      <c r="J292" s="25">
        <f>IFERROR(INDEX(月度预算!$F$4:$F$15,MONTH($A292)),"")</f>
        <v/>
      </c>
      <c r="K292" s="25">
        <f>$J292</f>
        <v/>
      </c>
      <c r="L292" s="25">
        <f>$I292*$K292</f>
        <v/>
      </c>
      <c r="M292" s="26">
        <f>年度假设!$B$32</f>
        <v/>
      </c>
      <c r="N292" s="25">
        <f>$L292*$M292</f>
        <v/>
      </c>
    </row>
    <row r="293">
      <c r="A293" s="20">
        <f>$A292+1</f>
        <v/>
      </c>
      <c r="B293" s="9">
        <f>IF($A293="","",CHOOSE(WEEKDAY(A293,2),"周一","周二","周三","周四","周五","周六","周日"))</f>
        <v/>
      </c>
      <c r="C293" s="29">
        <f>IFERROR(INDEX($Q$4:$Q$10,WEEKDAY($A293,2)),"")</f>
        <v/>
      </c>
      <c r="D293" s="27">
        <f>IFERROR(INDEX(月度预算!$E$4:$E$15,MONTH($A293)),"")</f>
        <v/>
      </c>
      <c r="E293" s="21">
        <f>IFERROR(INDEX($U$4:$U$15,MONTH($A293)),"")</f>
        <v/>
      </c>
      <c r="F293" s="29">
        <f>IFERROR(INDEX($V$4:$V$15,MONTH($A293)),"")</f>
        <v/>
      </c>
      <c r="G293" s="27">
        <f>IFERROR($D293*$C293*$E293/$F293,"")</f>
        <v/>
      </c>
      <c r="H293" s="21">
        <f>年度假设!$B$7</f>
        <v/>
      </c>
      <c r="I293" s="29">
        <f>$H293*$G293</f>
        <v/>
      </c>
      <c r="J293" s="25">
        <f>IFERROR(INDEX(月度预算!$F$4:$F$15,MONTH($A293)),"")</f>
        <v/>
      </c>
      <c r="K293" s="25">
        <f>$J293</f>
        <v/>
      </c>
      <c r="L293" s="25">
        <f>$I293*$K293</f>
        <v/>
      </c>
      <c r="M293" s="26">
        <f>年度假设!$B$32</f>
        <v/>
      </c>
      <c r="N293" s="25">
        <f>$L293*$M293</f>
        <v/>
      </c>
    </row>
    <row r="294">
      <c r="A294" s="20">
        <f>$A293+1</f>
        <v/>
      </c>
      <c r="B294" s="9">
        <f>IF($A294="","",CHOOSE(WEEKDAY(A294,2),"周一","周二","周三","周四","周五","周六","周日"))</f>
        <v/>
      </c>
      <c r="C294" s="29">
        <f>IFERROR(INDEX($Q$4:$Q$10,WEEKDAY($A294,2)),"")</f>
        <v/>
      </c>
      <c r="D294" s="27">
        <f>IFERROR(INDEX(月度预算!$E$4:$E$15,MONTH($A294)),"")</f>
        <v/>
      </c>
      <c r="E294" s="21">
        <f>IFERROR(INDEX($U$4:$U$15,MONTH($A294)),"")</f>
        <v/>
      </c>
      <c r="F294" s="29">
        <f>IFERROR(INDEX($V$4:$V$15,MONTH($A294)),"")</f>
        <v/>
      </c>
      <c r="G294" s="27">
        <f>IFERROR($D294*$C294*$E294/$F294,"")</f>
        <v/>
      </c>
      <c r="H294" s="21">
        <f>年度假设!$B$7</f>
        <v/>
      </c>
      <c r="I294" s="29">
        <f>$H294*$G294</f>
        <v/>
      </c>
      <c r="J294" s="25">
        <f>IFERROR(INDEX(月度预算!$F$4:$F$15,MONTH($A294)),"")</f>
        <v/>
      </c>
      <c r="K294" s="25">
        <f>$J294</f>
        <v/>
      </c>
      <c r="L294" s="25">
        <f>$I294*$K294</f>
        <v/>
      </c>
      <c r="M294" s="26">
        <f>年度假设!$B$32</f>
        <v/>
      </c>
      <c r="N294" s="25">
        <f>$L294*$M294</f>
        <v/>
      </c>
    </row>
    <row r="295">
      <c r="A295" s="20">
        <f>$A294+1</f>
        <v/>
      </c>
      <c r="B295" s="9">
        <f>IF($A295="","",CHOOSE(WEEKDAY(A295,2),"周一","周二","周三","周四","周五","周六","周日"))</f>
        <v/>
      </c>
      <c r="C295" s="29">
        <f>IFERROR(INDEX($Q$4:$Q$10,WEEKDAY($A295,2)),"")</f>
        <v/>
      </c>
      <c r="D295" s="27">
        <f>IFERROR(INDEX(月度预算!$E$4:$E$15,MONTH($A295)),"")</f>
        <v/>
      </c>
      <c r="E295" s="21">
        <f>IFERROR(INDEX($U$4:$U$15,MONTH($A295)),"")</f>
        <v/>
      </c>
      <c r="F295" s="29">
        <f>IFERROR(INDEX($V$4:$V$15,MONTH($A295)),"")</f>
        <v/>
      </c>
      <c r="G295" s="27">
        <f>IFERROR($D295*$C295*$E295/$F295,"")</f>
        <v/>
      </c>
      <c r="H295" s="21">
        <f>年度假设!$B$7</f>
        <v/>
      </c>
      <c r="I295" s="29">
        <f>$H295*$G295</f>
        <v/>
      </c>
      <c r="J295" s="25">
        <f>IFERROR(INDEX(月度预算!$F$4:$F$15,MONTH($A295)),"")</f>
        <v/>
      </c>
      <c r="K295" s="25">
        <f>$J295</f>
        <v/>
      </c>
      <c r="L295" s="25">
        <f>$I295*$K295</f>
        <v/>
      </c>
      <c r="M295" s="26">
        <f>年度假设!$B$32</f>
        <v/>
      </c>
      <c r="N295" s="25">
        <f>$L295*$M295</f>
        <v/>
      </c>
    </row>
    <row r="296">
      <c r="A296" s="20">
        <f>$A295+1</f>
        <v/>
      </c>
      <c r="B296" s="9">
        <f>IF($A296="","",CHOOSE(WEEKDAY(A296,2),"周一","周二","周三","周四","周五","周六","周日"))</f>
        <v/>
      </c>
      <c r="C296" s="29">
        <f>IFERROR(INDEX($Q$4:$Q$10,WEEKDAY($A296,2)),"")</f>
        <v/>
      </c>
      <c r="D296" s="27">
        <f>IFERROR(INDEX(月度预算!$E$4:$E$15,MONTH($A296)),"")</f>
        <v/>
      </c>
      <c r="E296" s="21">
        <f>IFERROR(INDEX($U$4:$U$15,MONTH($A296)),"")</f>
        <v/>
      </c>
      <c r="F296" s="29">
        <f>IFERROR(INDEX($V$4:$V$15,MONTH($A296)),"")</f>
        <v/>
      </c>
      <c r="G296" s="27">
        <f>IFERROR($D296*$C296*$E296/$F296,"")</f>
        <v/>
      </c>
      <c r="H296" s="21">
        <f>年度假设!$B$7</f>
        <v/>
      </c>
      <c r="I296" s="29">
        <f>$H296*$G296</f>
        <v/>
      </c>
      <c r="J296" s="25">
        <f>IFERROR(INDEX(月度预算!$F$4:$F$15,MONTH($A296)),"")</f>
        <v/>
      </c>
      <c r="K296" s="25">
        <f>$J296</f>
        <v/>
      </c>
      <c r="L296" s="25">
        <f>$I296*$K296</f>
        <v/>
      </c>
      <c r="M296" s="26">
        <f>年度假设!$B$32</f>
        <v/>
      </c>
      <c r="N296" s="25">
        <f>$L296*$M296</f>
        <v/>
      </c>
    </row>
    <row r="297">
      <c r="A297" s="20">
        <f>$A296+1</f>
        <v/>
      </c>
      <c r="B297" s="9">
        <f>IF($A297="","",CHOOSE(WEEKDAY(A297,2),"周一","周二","周三","周四","周五","周六","周日"))</f>
        <v/>
      </c>
      <c r="C297" s="29">
        <f>IFERROR(INDEX($Q$4:$Q$10,WEEKDAY($A297,2)),"")</f>
        <v/>
      </c>
      <c r="D297" s="27">
        <f>IFERROR(INDEX(月度预算!$E$4:$E$15,MONTH($A297)),"")</f>
        <v/>
      </c>
      <c r="E297" s="21">
        <f>IFERROR(INDEX($U$4:$U$15,MONTH($A297)),"")</f>
        <v/>
      </c>
      <c r="F297" s="29">
        <f>IFERROR(INDEX($V$4:$V$15,MONTH($A297)),"")</f>
        <v/>
      </c>
      <c r="G297" s="27">
        <f>IFERROR($D297*$C297*$E297/$F297,"")</f>
        <v/>
      </c>
      <c r="H297" s="21">
        <f>年度假设!$B$7</f>
        <v/>
      </c>
      <c r="I297" s="29">
        <f>$H297*$G297</f>
        <v/>
      </c>
      <c r="J297" s="25">
        <f>IFERROR(INDEX(月度预算!$F$4:$F$15,MONTH($A297)),"")</f>
        <v/>
      </c>
      <c r="K297" s="25">
        <f>$J297</f>
        <v/>
      </c>
      <c r="L297" s="25">
        <f>$I297*$K297</f>
        <v/>
      </c>
      <c r="M297" s="26">
        <f>年度假设!$B$32</f>
        <v/>
      </c>
      <c r="N297" s="25">
        <f>$L297*$M297</f>
        <v/>
      </c>
    </row>
    <row r="298">
      <c r="A298" s="20">
        <f>$A297+1</f>
        <v/>
      </c>
      <c r="B298" s="9">
        <f>IF($A298="","",CHOOSE(WEEKDAY(A298,2),"周一","周二","周三","周四","周五","周六","周日"))</f>
        <v/>
      </c>
      <c r="C298" s="29">
        <f>IFERROR(INDEX($Q$4:$Q$10,WEEKDAY($A298,2)),"")</f>
        <v/>
      </c>
      <c r="D298" s="27">
        <f>IFERROR(INDEX(月度预算!$E$4:$E$15,MONTH($A298)),"")</f>
        <v/>
      </c>
      <c r="E298" s="21">
        <f>IFERROR(INDEX($U$4:$U$15,MONTH($A298)),"")</f>
        <v/>
      </c>
      <c r="F298" s="29">
        <f>IFERROR(INDEX($V$4:$V$15,MONTH($A298)),"")</f>
        <v/>
      </c>
      <c r="G298" s="27">
        <f>IFERROR($D298*$C298*$E298/$F298,"")</f>
        <v/>
      </c>
      <c r="H298" s="21">
        <f>年度假设!$B$7</f>
        <v/>
      </c>
      <c r="I298" s="29">
        <f>$H298*$G298</f>
        <v/>
      </c>
      <c r="J298" s="25">
        <f>IFERROR(INDEX(月度预算!$F$4:$F$15,MONTH($A298)),"")</f>
        <v/>
      </c>
      <c r="K298" s="25">
        <f>$J298</f>
        <v/>
      </c>
      <c r="L298" s="25">
        <f>$I298*$K298</f>
        <v/>
      </c>
      <c r="M298" s="26">
        <f>年度假设!$B$32</f>
        <v/>
      </c>
      <c r="N298" s="25">
        <f>$L298*$M298</f>
        <v/>
      </c>
    </row>
    <row r="299">
      <c r="A299" s="20">
        <f>$A298+1</f>
        <v/>
      </c>
      <c r="B299" s="9">
        <f>IF($A299="","",CHOOSE(WEEKDAY(A299,2),"周一","周二","周三","周四","周五","周六","周日"))</f>
        <v/>
      </c>
      <c r="C299" s="29">
        <f>IFERROR(INDEX($Q$4:$Q$10,WEEKDAY($A299,2)),"")</f>
        <v/>
      </c>
      <c r="D299" s="27">
        <f>IFERROR(INDEX(月度预算!$E$4:$E$15,MONTH($A299)),"")</f>
        <v/>
      </c>
      <c r="E299" s="21">
        <f>IFERROR(INDEX($U$4:$U$15,MONTH($A299)),"")</f>
        <v/>
      </c>
      <c r="F299" s="29">
        <f>IFERROR(INDEX($V$4:$V$15,MONTH($A299)),"")</f>
        <v/>
      </c>
      <c r="G299" s="27">
        <f>IFERROR($D299*$C299*$E299/$F299,"")</f>
        <v/>
      </c>
      <c r="H299" s="21">
        <f>年度假设!$B$7</f>
        <v/>
      </c>
      <c r="I299" s="29">
        <f>$H299*$G299</f>
        <v/>
      </c>
      <c r="J299" s="25">
        <f>IFERROR(INDEX(月度预算!$F$4:$F$15,MONTH($A299)),"")</f>
        <v/>
      </c>
      <c r="K299" s="25">
        <f>$J299</f>
        <v/>
      </c>
      <c r="L299" s="25">
        <f>$I299*$K299</f>
        <v/>
      </c>
      <c r="M299" s="26">
        <f>年度假设!$B$32</f>
        <v/>
      </c>
      <c r="N299" s="25">
        <f>$L299*$M299</f>
        <v/>
      </c>
    </row>
    <row r="300">
      <c r="A300" s="20">
        <f>$A299+1</f>
        <v/>
      </c>
      <c r="B300" s="9">
        <f>IF($A300="","",CHOOSE(WEEKDAY(A300,2),"周一","周二","周三","周四","周五","周六","周日"))</f>
        <v/>
      </c>
      <c r="C300" s="29">
        <f>IFERROR(INDEX($Q$4:$Q$10,WEEKDAY($A300,2)),"")</f>
        <v/>
      </c>
      <c r="D300" s="27">
        <f>IFERROR(INDEX(月度预算!$E$4:$E$15,MONTH($A300)),"")</f>
        <v/>
      </c>
      <c r="E300" s="21">
        <f>IFERROR(INDEX($U$4:$U$15,MONTH($A300)),"")</f>
        <v/>
      </c>
      <c r="F300" s="29">
        <f>IFERROR(INDEX($V$4:$V$15,MONTH($A300)),"")</f>
        <v/>
      </c>
      <c r="G300" s="27">
        <f>IFERROR($D300*$C300*$E300/$F300,"")</f>
        <v/>
      </c>
      <c r="H300" s="21">
        <f>年度假设!$B$7</f>
        <v/>
      </c>
      <c r="I300" s="29">
        <f>$H300*$G300</f>
        <v/>
      </c>
      <c r="J300" s="25">
        <f>IFERROR(INDEX(月度预算!$F$4:$F$15,MONTH($A300)),"")</f>
        <v/>
      </c>
      <c r="K300" s="25">
        <f>$J300</f>
        <v/>
      </c>
      <c r="L300" s="25">
        <f>$I300*$K300</f>
        <v/>
      </c>
      <c r="M300" s="26">
        <f>年度假设!$B$32</f>
        <v/>
      </c>
      <c r="N300" s="25">
        <f>$L300*$M300</f>
        <v/>
      </c>
    </row>
    <row r="301">
      <c r="A301" s="20">
        <f>$A300+1</f>
        <v/>
      </c>
      <c r="B301" s="9">
        <f>IF($A301="","",CHOOSE(WEEKDAY(A301,2),"周一","周二","周三","周四","周五","周六","周日"))</f>
        <v/>
      </c>
      <c r="C301" s="29">
        <f>IFERROR(INDEX($Q$4:$Q$10,WEEKDAY($A301,2)),"")</f>
        <v/>
      </c>
      <c r="D301" s="27">
        <f>IFERROR(INDEX(月度预算!$E$4:$E$15,MONTH($A301)),"")</f>
        <v/>
      </c>
      <c r="E301" s="21">
        <f>IFERROR(INDEX($U$4:$U$15,MONTH($A301)),"")</f>
        <v/>
      </c>
      <c r="F301" s="29">
        <f>IFERROR(INDEX($V$4:$V$15,MONTH($A301)),"")</f>
        <v/>
      </c>
      <c r="G301" s="27">
        <f>IFERROR($D301*$C301*$E301/$F301,"")</f>
        <v/>
      </c>
      <c r="H301" s="21">
        <f>年度假设!$B$7</f>
        <v/>
      </c>
      <c r="I301" s="29">
        <f>$H301*$G301</f>
        <v/>
      </c>
      <c r="J301" s="25">
        <f>IFERROR(INDEX(月度预算!$F$4:$F$15,MONTH($A301)),"")</f>
        <v/>
      </c>
      <c r="K301" s="25">
        <f>$J301</f>
        <v/>
      </c>
      <c r="L301" s="25">
        <f>$I301*$K301</f>
        <v/>
      </c>
      <c r="M301" s="26">
        <f>年度假设!$B$32</f>
        <v/>
      </c>
      <c r="N301" s="25">
        <f>$L301*$M301</f>
        <v/>
      </c>
    </row>
    <row r="302">
      <c r="A302" s="20">
        <f>$A301+1</f>
        <v/>
      </c>
      <c r="B302" s="9">
        <f>IF($A302="","",CHOOSE(WEEKDAY(A302,2),"周一","周二","周三","周四","周五","周六","周日"))</f>
        <v/>
      </c>
      <c r="C302" s="29">
        <f>IFERROR(INDEX($Q$4:$Q$10,WEEKDAY($A302,2)),"")</f>
        <v/>
      </c>
      <c r="D302" s="27">
        <f>IFERROR(INDEX(月度预算!$E$4:$E$15,MONTH($A302)),"")</f>
        <v/>
      </c>
      <c r="E302" s="21">
        <f>IFERROR(INDEX($U$4:$U$15,MONTH($A302)),"")</f>
        <v/>
      </c>
      <c r="F302" s="29">
        <f>IFERROR(INDEX($V$4:$V$15,MONTH($A302)),"")</f>
        <v/>
      </c>
      <c r="G302" s="27">
        <f>IFERROR($D302*$C302*$E302/$F302,"")</f>
        <v/>
      </c>
      <c r="H302" s="21">
        <f>年度假设!$B$7</f>
        <v/>
      </c>
      <c r="I302" s="29">
        <f>$H302*$G302</f>
        <v/>
      </c>
      <c r="J302" s="25">
        <f>IFERROR(INDEX(月度预算!$F$4:$F$15,MONTH($A302)),"")</f>
        <v/>
      </c>
      <c r="K302" s="25">
        <f>$J302</f>
        <v/>
      </c>
      <c r="L302" s="25">
        <f>$I302*$K302</f>
        <v/>
      </c>
      <c r="M302" s="26">
        <f>年度假设!$B$32</f>
        <v/>
      </c>
      <c r="N302" s="25">
        <f>$L302*$M302</f>
        <v/>
      </c>
    </row>
    <row r="303">
      <c r="A303" s="20">
        <f>$A302+1</f>
        <v/>
      </c>
      <c r="B303" s="9">
        <f>IF($A303="","",CHOOSE(WEEKDAY(A303,2),"周一","周二","周三","周四","周五","周六","周日"))</f>
        <v/>
      </c>
      <c r="C303" s="29">
        <f>IFERROR(INDEX($Q$4:$Q$10,WEEKDAY($A303,2)),"")</f>
        <v/>
      </c>
      <c r="D303" s="27">
        <f>IFERROR(INDEX(月度预算!$E$4:$E$15,MONTH($A303)),"")</f>
        <v/>
      </c>
      <c r="E303" s="21">
        <f>IFERROR(INDEX($U$4:$U$15,MONTH($A303)),"")</f>
        <v/>
      </c>
      <c r="F303" s="29">
        <f>IFERROR(INDEX($V$4:$V$15,MONTH($A303)),"")</f>
        <v/>
      </c>
      <c r="G303" s="27">
        <f>IFERROR($D303*$C303*$E303/$F303,"")</f>
        <v/>
      </c>
      <c r="H303" s="21">
        <f>年度假设!$B$7</f>
        <v/>
      </c>
      <c r="I303" s="29">
        <f>$H303*$G303</f>
        <v/>
      </c>
      <c r="J303" s="25">
        <f>IFERROR(INDEX(月度预算!$F$4:$F$15,MONTH($A303)),"")</f>
        <v/>
      </c>
      <c r="K303" s="25">
        <f>$J303</f>
        <v/>
      </c>
      <c r="L303" s="25">
        <f>$I303*$K303</f>
        <v/>
      </c>
      <c r="M303" s="26">
        <f>年度假设!$B$32</f>
        <v/>
      </c>
      <c r="N303" s="25">
        <f>$L303*$M303</f>
        <v/>
      </c>
    </row>
    <row r="304">
      <c r="A304" s="20">
        <f>$A303+1</f>
        <v/>
      </c>
      <c r="B304" s="9">
        <f>IF($A304="","",CHOOSE(WEEKDAY(A304,2),"周一","周二","周三","周四","周五","周六","周日"))</f>
        <v/>
      </c>
      <c r="C304" s="29">
        <f>IFERROR(INDEX($Q$4:$Q$10,WEEKDAY($A304,2)),"")</f>
        <v/>
      </c>
      <c r="D304" s="27">
        <f>IFERROR(INDEX(月度预算!$E$4:$E$15,MONTH($A304)),"")</f>
        <v/>
      </c>
      <c r="E304" s="21">
        <f>IFERROR(INDEX($U$4:$U$15,MONTH($A304)),"")</f>
        <v/>
      </c>
      <c r="F304" s="29">
        <f>IFERROR(INDEX($V$4:$V$15,MONTH($A304)),"")</f>
        <v/>
      </c>
      <c r="G304" s="27">
        <f>IFERROR($D304*$C304*$E304/$F304,"")</f>
        <v/>
      </c>
      <c r="H304" s="21">
        <f>年度假设!$B$7</f>
        <v/>
      </c>
      <c r="I304" s="29">
        <f>$H304*$G304</f>
        <v/>
      </c>
      <c r="J304" s="25">
        <f>IFERROR(INDEX(月度预算!$F$4:$F$15,MONTH($A304)),"")</f>
        <v/>
      </c>
      <c r="K304" s="25">
        <f>$J304</f>
        <v/>
      </c>
      <c r="L304" s="25">
        <f>$I304*$K304</f>
        <v/>
      </c>
      <c r="M304" s="26">
        <f>年度假设!$B$32</f>
        <v/>
      </c>
      <c r="N304" s="25">
        <f>$L304*$M304</f>
        <v/>
      </c>
    </row>
    <row r="305">
      <c r="A305" s="20">
        <f>$A304+1</f>
        <v/>
      </c>
      <c r="B305" s="9">
        <f>IF($A305="","",CHOOSE(WEEKDAY(A305,2),"周一","周二","周三","周四","周五","周六","周日"))</f>
        <v/>
      </c>
      <c r="C305" s="29">
        <f>IFERROR(INDEX($Q$4:$Q$10,WEEKDAY($A305,2)),"")</f>
        <v/>
      </c>
      <c r="D305" s="27">
        <f>IFERROR(INDEX(月度预算!$E$4:$E$15,MONTH($A305)),"")</f>
        <v/>
      </c>
      <c r="E305" s="21">
        <f>IFERROR(INDEX($U$4:$U$15,MONTH($A305)),"")</f>
        <v/>
      </c>
      <c r="F305" s="29">
        <f>IFERROR(INDEX($V$4:$V$15,MONTH($A305)),"")</f>
        <v/>
      </c>
      <c r="G305" s="27">
        <f>IFERROR($D305*$C305*$E305/$F305,"")</f>
        <v/>
      </c>
      <c r="H305" s="21">
        <f>年度假设!$B$7</f>
        <v/>
      </c>
      <c r="I305" s="29">
        <f>$H305*$G305</f>
        <v/>
      </c>
      <c r="J305" s="25">
        <f>IFERROR(INDEX(月度预算!$F$4:$F$15,MONTH($A305)),"")</f>
        <v/>
      </c>
      <c r="K305" s="25">
        <f>$J305</f>
        <v/>
      </c>
      <c r="L305" s="25">
        <f>$I305*$K305</f>
        <v/>
      </c>
      <c r="M305" s="26">
        <f>年度假设!$B$32</f>
        <v/>
      </c>
      <c r="N305" s="25">
        <f>$L305*$M305</f>
        <v/>
      </c>
    </row>
    <row r="306">
      <c r="A306" s="20">
        <f>$A305+1</f>
        <v/>
      </c>
      <c r="B306" s="9">
        <f>IF($A306="","",CHOOSE(WEEKDAY(A306,2),"周一","周二","周三","周四","周五","周六","周日"))</f>
        <v/>
      </c>
      <c r="C306" s="29">
        <f>IFERROR(INDEX($Q$4:$Q$10,WEEKDAY($A306,2)),"")</f>
        <v/>
      </c>
      <c r="D306" s="27">
        <f>IFERROR(INDEX(月度预算!$E$4:$E$15,MONTH($A306)),"")</f>
        <v/>
      </c>
      <c r="E306" s="21">
        <f>IFERROR(INDEX($U$4:$U$15,MONTH($A306)),"")</f>
        <v/>
      </c>
      <c r="F306" s="29">
        <f>IFERROR(INDEX($V$4:$V$15,MONTH($A306)),"")</f>
        <v/>
      </c>
      <c r="G306" s="27">
        <f>IFERROR($D306*$C306*$E306/$F306,"")</f>
        <v/>
      </c>
      <c r="H306" s="21">
        <f>年度假设!$B$7</f>
        <v/>
      </c>
      <c r="I306" s="29">
        <f>$H306*$G306</f>
        <v/>
      </c>
      <c r="J306" s="25">
        <f>IFERROR(INDEX(月度预算!$F$4:$F$15,MONTH($A306)),"")</f>
        <v/>
      </c>
      <c r="K306" s="25">
        <f>$J306</f>
        <v/>
      </c>
      <c r="L306" s="25">
        <f>$I306*$K306</f>
        <v/>
      </c>
      <c r="M306" s="26">
        <f>年度假设!$B$32</f>
        <v/>
      </c>
      <c r="N306" s="25">
        <f>$L306*$M306</f>
        <v/>
      </c>
    </row>
    <row r="307">
      <c r="A307" s="20">
        <f>$A306+1</f>
        <v/>
      </c>
      <c r="B307" s="9">
        <f>IF($A307="","",CHOOSE(WEEKDAY(A307,2),"周一","周二","周三","周四","周五","周六","周日"))</f>
        <v/>
      </c>
      <c r="C307" s="29">
        <f>IFERROR(INDEX($Q$4:$Q$10,WEEKDAY($A307,2)),"")</f>
        <v/>
      </c>
      <c r="D307" s="27">
        <f>IFERROR(INDEX(月度预算!$E$4:$E$15,MONTH($A307)),"")</f>
        <v/>
      </c>
      <c r="E307" s="21">
        <f>IFERROR(INDEX($U$4:$U$15,MONTH($A307)),"")</f>
        <v/>
      </c>
      <c r="F307" s="29">
        <f>IFERROR(INDEX($V$4:$V$15,MONTH($A307)),"")</f>
        <v/>
      </c>
      <c r="G307" s="27">
        <f>IFERROR($D307*$C307*$E307/$F307,"")</f>
        <v/>
      </c>
      <c r="H307" s="21">
        <f>年度假设!$B$7</f>
        <v/>
      </c>
      <c r="I307" s="29">
        <f>$H307*$G307</f>
        <v/>
      </c>
      <c r="J307" s="25">
        <f>IFERROR(INDEX(月度预算!$F$4:$F$15,MONTH($A307)),"")</f>
        <v/>
      </c>
      <c r="K307" s="25">
        <f>$J307</f>
        <v/>
      </c>
      <c r="L307" s="25">
        <f>$I307*$K307</f>
        <v/>
      </c>
      <c r="M307" s="26">
        <f>年度假设!$B$32</f>
        <v/>
      </c>
      <c r="N307" s="25">
        <f>$L307*$M307</f>
        <v/>
      </c>
    </row>
    <row r="308">
      <c r="A308" s="20">
        <f>$A307+1</f>
        <v/>
      </c>
      <c r="B308" s="9">
        <f>IF($A308="","",CHOOSE(WEEKDAY(A308,2),"周一","周二","周三","周四","周五","周六","周日"))</f>
        <v/>
      </c>
      <c r="C308" s="29">
        <f>IFERROR(INDEX($Q$4:$Q$10,WEEKDAY($A308,2)),"")</f>
        <v/>
      </c>
      <c r="D308" s="27">
        <f>IFERROR(INDEX(月度预算!$E$4:$E$15,MONTH($A308)),"")</f>
        <v/>
      </c>
      <c r="E308" s="21">
        <f>IFERROR(INDEX($U$4:$U$15,MONTH($A308)),"")</f>
        <v/>
      </c>
      <c r="F308" s="29">
        <f>IFERROR(INDEX($V$4:$V$15,MONTH($A308)),"")</f>
        <v/>
      </c>
      <c r="G308" s="27">
        <f>IFERROR($D308*$C308*$E308/$F308,"")</f>
        <v/>
      </c>
      <c r="H308" s="21">
        <f>年度假设!$B$7</f>
        <v/>
      </c>
      <c r="I308" s="29">
        <f>$H308*$G308</f>
        <v/>
      </c>
      <c r="J308" s="25">
        <f>IFERROR(INDEX(月度预算!$F$4:$F$15,MONTH($A308)),"")</f>
        <v/>
      </c>
      <c r="K308" s="25">
        <f>$J308</f>
        <v/>
      </c>
      <c r="L308" s="25">
        <f>$I308*$K308</f>
        <v/>
      </c>
      <c r="M308" s="26">
        <f>年度假设!$B$32</f>
        <v/>
      </c>
      <c r="N308" s="25">
        <f>$L308*$M308</f>
        <v/>
      </c>
    </row>
    <row r="309">
      <c r="A309" s="20">
        <f>$A308+1</f>
        <v/>
      </c>
      <c r="B309" s="9">
        <f>IF($A309="","",CHOOSE(WEEKDAY(A309,2),"周一","周二","周三","周四","周五","周六","周日"))</f>
        <v/>
      </c>
      <c r="C309" s="29">
        <f>IFERROR(INDEX($Q$4:$Q$10,WEEKDAY($A309,2)),"")</f>
        <v/>
      </c>
      <c r="D309" s="27">
        <f>IFERROR(INDEX(月度预算!$E$4:$E$15,MONTH($A309)),"")</f>
        <v/>
      </c>
      <c r="E309" s="21">
        <f>IFERROR(INDEX($U$4:$U$15,MONTH($A309)),"")</f>
        <v/>
      </c>
      <c r="F309" s="29">
        <f>IFERROR(INDEX($V$4:$V$15,MONTH($A309)),"")</f>
        <v/>
      </c>
      <c r="G309" s="27">
        <f>IFERROR($D309*$C309*$E309/$F309,"")</f>
        <v/>
      </c>
      <c r="H309" s="21">
        <f>年度假设!$B$7</f>
        <v/>
      </c>
      <c r="I309" s="29">
        <f>$H309*$G309</f>
        <v/>
      </c>
      <c r="J309" s="25">
        <f>IFERROR(INDEX(月度预算!$F$4:$F$15,MONTH($A309)),"")</f>
        <v/>
      </c>
      <c r="K309" s="25">
        <f>$J309</f>
        <v/>
      </c>
      <c r="L309" s="25">
        <f>$I309*$K309</f>
        <v/>
      </c>
      <c r="M309" s="26">
        <f>年度假设!$B$32</f>
        <v/>
      </c>
      <c r="N309" s="25">
        <f>$L309*$M309</f>
        <v/>
      </c>
    </row>
    <row r="310">
      <c r="A310" s="20">
        <f>$A309+1</f>
        <v/>
      </c>
      <c r="B310" s="9">
        <f>IF($A310="","",CHOOSE(WEEKDAY(A310,2),"周一","周二","周三","周四","周五","周六","周日"))</f>
        <v/>
      </c>
      <c r="C310" s="29">
        <f>IFERROR(INDEX($Q$4:$Q$10,WEEKDAY($A310,2)),"")</f>
        <v/>
      </c>
      <c r="D310" s="27">
        <f>IFERROR(INDEX(月度预算!$E$4:$E$15,MONTH($A310)),"")</f>
        <v/>
      </c>
      <c r="E310" s="21">
        <f>IFERROR(INDEX($U$4:$U$15,MONTH($A310)),"")</f>
        <v/>
      </c>
      <c r="F310" s="29">
        <f>IFERROR(INDEX($V$4:$V$15,MONTH($A310)),"")</f>
        <v/>
      </c>
      <c r="G310" s="27">
        <f>IFERROR($D310*$C310*$E310/$F310,"")</f>
        <v/>
      </c>
      <c r="H310" s="21">
        <f>年度假设!$B$7</f>
        <v/>
      </c>
      <c r="I310" s="29">
        <f>$H310*$G310</f>
        <v/>
      </c>
      <c r="J310" s="25">
        <f>IFERROR(INDEX(月度预算!$F$4:$F$15,MONTH($A310)),"")</f>
        <v/>
      </c>
      <c r="K310" s="25">
        <f>$J310</f>
        <v/>
      </c>
      <c r="L310" s="25">
        <f>$I310*$K310</f>
        <v/>
      </c>
      <c r="M310" s="26">
        <f>年度假设!$B$32</f>
        <v/>
      </c>
      <c r="N310" s="25">
        <f>$L310*$M310</f>
        <v/>
      </c>
    </row>
    <row r="311">
      <c r="A311" s="20">
        <f>$A310+1</f>
        <v/>
      </c>
      <c r="B311" s="9">
        <f>IF($A311="","",CHOOSE(WEEKDAY(A311,2),"周一","周二","周三","周四","周五","周六","周日"))</f>
        <v/>
      </c>
      <c r="C311" s="29">
        <f>IFERROR(INDEX($Q$4:$Q$10,WEEKDAY($A311,2)),"")</f>
        <v/>
      </c>
      <c r="D311" s="27">
        <f>IFERROR(INDEX(月度预算!$E$4:$E$15,MONTH($A311)),"")</f>
        <v/>
      </c>
      <c r="E311" s="21">
        <f>IFERROR(INDEX($U$4:$U$15,MONTH($A311)),"")</f>
        <v/>
      </c>
      <c r="F311" s="29">
        <f>IFERROR(INDEX($V$4:$V$15,MONTH($A311)),"")</f>
        <v/>
      </c>
      <c r="G311" s="27">
        <f>IFERROR($D311*$C311*$E311/$F311,"")</f>
        <v/>
      </c>
      <c r="H311" s="21">
        <f>年度假设!$B$7</f>
        <v/>
      </c>
      <c r="I311" s="29">
        <f>$H311*$G311</f>
        <v/>
      </c>
      <c r="J311" s="25">
        <f>IFERROR(INDEX(月度预算!$F$4:$F$15,MONTH($A311)),"")</f>
        <v/>
      </c>
      <c r="K311" s="25">
        <f>$J311</f>
        <v/>
      </c>
      <c r="L311" s="25">
        <f>$I311*$K311</f>
        <v/>
      </c>
      <c r="M311" s="26">
        <f>年度假设!$B$32</f>
        <v/>
      </c>
      <c r="N311" s="25">
        <f>$L311*$M311</f>
        <v/>
      </c>
    </row>
    <row r="312">
      <c r="A312" s="20">
        <f>$A311+1</f>
        <v/>
      </c>
      <c r="B312" s="9">
        <f>IF($A312="","",CHOOSE(WEEKDAY(A312,2),"周一","周二","周三","周四","周五","周六","周日"))</f>
        <v/>
      </c>
      <c r="C312" s="29">
        <f>IFERROR(INDEX($Q$4:$Q$10,WEEKDAY($A312,2)),"")</f>
        <v/>
      </c>
      <c r="D312" s="27">
        <f>IFERROR(INDEX(月度预算!$E$4:$E$15,MONTH($A312)),"")</f>
        <v/>
      </c>
      <c r="E312" s="21">
        <f>IFERROR(INDEX($U$4:$U$15,MONTH($A312)),"")</f>
        <v/>
      </c>
      <c r="F312" s="29">
        <f>IFERROR(INDEX($V$4:$V$15,MONTH($A312)),"")</f>
        <v/>
      </c>
      <c r="G312" s="27">
        <f>IFERROR($D312*$C312*$E312/$F312,"")</f>
        <v/>
      </c>
      <c r="H312" s="21">
        <f>年度假设!$B$7</f>
        <v/>
      </c>
      <c r="I312" s="29">
        <f>$H312*$G312</f>
        <v/>
      </c>
      <c r="J312" s="25">
        <f>IFERROR(INDEX(月度预算!$F$4:$F$15,MONTH($A312)),"")</f>
        <v/>
      </c>
      <c r="K312" s="25">
        <f>$J312</f>
        <v/>
      </c>
      <c r="L312" s="25">
        <f>$I312*$K312</f>
        <v/>
      </c>
      <c r="M312" s="26">
        <f>年度假设!$B$32</f>
        <v/>
      </c>
      <c r="N312" s="25">
        <f>$L312*$M312</f>
        <v/>
      </c>
    </row>
    <row r="313">
      <c r="A313" s="20">
        <f>$A312+1</f>
        <v/>
      </c>
      <c r="B313" s="9">
        <f>IF($A313="","",CHOOSE(WEEKDAY(A313,2),"周一","周二","周三","周四","周五","周六","周日"))</f>
        <v/>
      </c>
      <c r="C313" s="29">
        <f>IFERROR(INDEX($Q$4:$Q$10,WEEKDAY($A313,2)),"")</f>
        <v/>
      </c>
      <c r="D313" s="27">
        <f>IFERROR(INDEX(月度预算!$E$4:$E$15,MONTH($A313)),"")</f>
        <v/>
      </c>
      <c r="E313" s="21">
        <f>IFERROR(INDEX($U$4:$U$15,MONTH($A313)),"")</f>
        <v/>
      </c>
      <c r="F313" s="29">
        <f>IFERROR(INDEX($V$4:$V$15,MONTH($A313)),"")</f>
        <v/>
      </c>
      <c r="G313" s="27">
        <f>IFERROR($D313*$C313*$E313/$F313,"")</f>
        <v/>
      </c>
      <c r="H313" s="21">
        <f>年度假设!$B$7</f>
        <v/>
      </c>
      <c r="I313" s="29">
        <f>$H313*$G313</f>
        <v/>
      </c>
      <c r="J313" s="25">
        <f>IFERROR(INDEX(月度预算!$F$4:$F$15,MONTH($A313)),"")</f>
        <v/>
      </c>
      <c r="K313" s="25">
        <f>$J313</f>
        <v/>
      </c>
      <c r="L313" s="25">
        <f>$I313*$K313</f>
        <v/>
      </c>
      <c r="M313" s="26">
        <f>年度假设!$B$32</f>
        <v/>
      </c>
      <c r="N313" s="25">
        <f>$L313*$M313</f>
        <v/>
      </c>
    </row>
    <row r="314">
      <c r="A314" s="20">
        <f>$A313+1</f>
        <v/>
      </c>
      <c r="B314" s="9">
        <f>IF($A314="","",CHOOSE(WEEKDAY(A314,2),"周一","周二","周三","周四","周五","周六","周日"))</f>
        <v/>
      </c>
      <c r="C314" s="29">
        <f>IFERROR(INDEX($Q$4:$Q$10,WEEKDAY($A314,2)),"")</f>
        <v/>
      </c>
      <c r="D314" s="27">
        <f>IFERROR(INDEX(月度预算!$E$4:$E$15,MONTH($A314)),"")</f>
        <v/>
      </c>
      <c r="E314" s="21">
        <f>IFERROR(INDEX($U$4:$U$15,MONTH($A314)),"")</f>
        <v/>
      </c>
      <c r="F314" s="29">
        <f>IFERROR(INDEX($V$4:$V$15,MONTH($A314)),"")</f>
        <v/>
      </c>
      <c r="G314" s="27">
        <f>IFERROR($D314*$C314*$E314/$F314,"")</f>
        <v/>
      </c>
      <c r="H314" s="21">
        <f>年度假设!$B$7</f>
        <v/>
      </c>
      <c r="I314" s="29">
        <f>$H314*$G314</f>
        <v/>
      </c>
      <c r="J314" s="25">
        <f>IFERROR(INDEX(月度预算!$F$4:$F$15,MONTH($A314)),"")</f>
        <v/>
      </c>
      <c r="K314" s="25">
        <f>$J314</f>
        <v/>
      </c>
      <c r="L314" s="25">
        <f>$I314*$K314</f>
        <v/>
      </c>
      <c r="M314" s="26">
        <f>年度假设!$B$32</f>
        <v/>
      </c>
      <c r="N314" s="25">
        <f>$L314*$M314</f>
        <v/>
      </c>
    </row>
    <row r="315">
      <c r="A315" s="20">
        <f>$A314+1</f>
        <v/>
      </c>
      <c r="B315" s="9">
        <f>IF($A315="","",CHOOSE(WEEKDAY(A315,2),"周一","周二","周三","周四","周五","周六","周日"))</f>
        <v/>
      </c>
      <c r="C315" s="29">
        <f>IFERROR(INDEX($Q$4:$Q$10,WEEKDAY($A315,2)),"")</f>
        <v/>
      </c>
      <c r="D315" s="27">
        <f>IFERROR(INDEX(月度预算!$E$4:$E$15,MONTH($A315)),"")</f>
        <v/>
      </c>
      <c r="E315" s="21">
        <f>IFERROR(INDEX($U$4:$U$15,MONTH($A315)),"")</f>
        <v/>
      </c>
      <c r="F315" s="29">
        <f>IFERROR(INDEX($V$4:$V$15,MONTH($A315)),"")</f>
        <v/>
      </c>
      <c r="G315" s="27">
        <f>IFERROR($D315*$C315*$E315/$F315,"")</f>
        <v/>
      </c>
      <c r="H315" s="21">
        <f>年度假设!$B$7</f>
        <v/>
      </c>
      <c r="I315" s="29">
        <f>$H315*$G315</f>
        <v/>
      </c>
      <c r="J315" s="25">
        <f>IFERROR(INDEX(月度预算!$F$4:$F$15,MONTH($A315)),"")</f>
        <v/>
      </c>
      <c r="K315" s="25">
        <f>$J315</f>
        <v/>
      </c>
      <c r="L315" s="25">
        <f>$I315*$K315</f>
        <v/>
      </c>
      <c r="M315" s="26">
        <f>年度假设!$B$32</f>
        <v/>
      </c>
      <c r="N315" s="25">
        <f>$L315*$M315</f>
        <v/>
      </c>
    </row>
    <row r="316">
      <c r="A316" s="20">
        <f>$A315+1</f>
        <v/>
      </c>
      <c r="B316" s="9">
        <f>IF($A316="","",CHOOSE(WEEKDAY(A316,2),"周一","周二","周三","周四","周五","周六","周日"))</f>
        <v/>
      </c>
      <c r="C316" s="29">
        <f>IFERROR(INDEX($Q$4:$Q$10,WEEKDAY($A316,2)),"")</f>
        <v/>
      </c>
      <c r="D316" s="27">
        <f>IFERROR(INDEX(月度预算!$E$4:$E$15,MONTH($A316)),"")</f>
        <v/>
      </c>
      <c r="E316" s="21">
        <f>IFERROR(INDEX($U$4:$U$15,MONTH($A316)),"")</f>
        <v/>
      </c>
      <c r="F316" s="29">
        <f>IFERROR(INDEX($V$4:$V$15,MONTH($A316)),"")</f>
        <v/>
      </c>
      <c r="G316" s="27">
        <f>IFERROR($D316*$C316*$E316/$F316,"")</f>
        <v/>
      </c>
      <c r="H316" s="21">
        <f>年度假设!$B$7</f>
        <v/>
      </c>
      <c r="I316" s="29">
        <f>$H316*$G316</f>
        <v/>
      </c>
      <c r="J316" s="25">
        <f>IFERROR(INDEX(月度预算!$F$4:$F$15,MONTH($A316)),"")</f>
        <v/>
      </c>
      <c r="K316" s="25">
        <f>$J316</f>
        <v/>
      </c>
      <c r="L316" s="25">
        <f>$I316*$K316</f>
        <v/>
      </c>
      <c r="M316" s="26">
        <f>年度假设!$B$32</f>
        <v/>
      </c>
      <c r="N316" s="25">
        <f>$L316*$M316</f>
        <v/>
      </c>
    </row>
    <row r="317">
      <c r="A317" s="20">
        <f>$A316+1</f>
        <v/>
      </c>
      <c r="B317" s="9">
        <f>IF($A317="","",CHOOSE(WEEKDAY(A317,2),"周一","周二","周三","周四","周五","周六","周日"))</f>
        <v/>
      </c>
      <c r="C317" s="29">
        <f>IFERROR(INDEX($Q$4:$Q$10,WEEKDAY($A317,2)),"")</f>
        <v/>
      </c>
      <c r="D317" s="27">
        <f>IFERROR(INDEX(月度预算!$E$4:$E$15,MONTH($A317)),"")</f>
        <v/>
      </c>
      <c r="E317" s="21">
        <f>IFERROR(INDEX($U$4:$U$15,MONTH($A317)),"")</f>
        <v/>
      </c>
      <c r="F317" s="29">
        <f>IFERROR(INDEX($V$4:$V$15,MONTH($A317)),"")</f>
        <v/>
      </c>
      <c r="G317" s="27">
        <f>IFERROR($D317*$C317*$E317/$F317,"")</f>
        <v/>
      </c>
      <c r="H317" s="21">
        <f>年度假设!$B$7</f>
        <v/>
      </c>
      <c r="I317" s="29">
        <f>$H317*$G317</f>
        <v/>
      </c>
      <c r="J317" s="25">
        <f>IFERROR(INDEX(月度预算!$F$4:$F$15,MONTH($A317)),"")</f>
        <v/>
      </c>
      <c r="K317" s="25">
        <f>$J317</f>
        <v/>
      </c>
      <c r="L317" s="25">
        <f>$I317*$K317</f>
        <v/>
      </c>
      <c r="M317" s="26">
        <f>年度假设!$B$32</f>
        <v/>
      </c>
      <c r="N317" s="25">
        <f>$L317*$M317</f>
        <v/>
      </c>
    </row>
    <row r="318">
      <c r="A318" s="20">
        <f>$A317+1</f>
        <v/>
      </c>
      <c r="B318" s="9">
        <f>IF($A318="","",CHOOSE(WEEKDAY(A318,2),"周一","周二","周三","周四","周五","周六","周日"))</f>
        <v/>
      </c>
      <c r="C318" s="29">
        <f>IFERROR(INDEX($Q$4:$Q$10,WEEKDAY($A318,2)),"")</f>
        <v/>
      </c>
      <c r="D318" s="27">
        <f>IFERROR(INDEX(月度预算!$E$4:$E$15,MONTH($A318)),"")</f>
        <v/>
      </c>
      <c r="E318" s="21">
        <f>IFERROR(INDEX($U$4:$U$15,MONTH($A318)),"")</f>
        <v/>
      </c>
      <c r="F318" s="29">
        <f>IFERROR(INDEX($V$4:$V$15,MONTH($A318)),"")</f>
        <v/>
      </c>
      <c r="G318" s="27">
        <f>IFERROR($D318*$C318*$E318/$F318,"")</f>
        <v/>
      </c>
      <c r="H318" s="21">
        <f>年度假设!$B$7</f>
        <v/>
      </c>
      <c r="I318" s="29">
        <f>$H318*$G318</f>
        <v/>
      </c>
      <c r="J318" s="25">
        <f>IFERROR(INDEX(月度预算!$F$4:$F$15,MONTH($A318)),"")</f>
        <v/>
      </c>
      <c r="K318" s="25">
        <f>$J318</f>
        <v/>
      </c>
      <c r="L318" s="25">
        <f>$I318*$K318</f>
        <v/>
      </c>
      <c r="M318" s="26">
        <f>年度假设!$B$32</f>
        <v/>
      </c>
      <c r="N318" s="25">
        <f>$L318*$M318</f>
        <v/>
      </c>
    </row>
    <row r="319">
      <c r="A319" s="20">
        <f>$A318+1</f>
        <v/>
      </c>
      <c r="B319" s="9">
        <f>IF($A319="","",CHOOSE(WEEKDAY(A319,2),"周一","周二","周三","周四","周五","周六","周日"))</f>
        <v/>
      </c>
      <c r="C319" s="29">
        <f>IFERROR(INDEX($Q$4:$Q$10,WEEKDAY($A319,2)),"")</f>
        <v/>
      </c>
      <c r="D319" s="27">
        <f>IFERROR(INDEX(月度预算!$E$4:$E$15,MONTH($A319)),"")</f>
        <v/>
      </c>
      <c r="E319" s="21">
        <f>IFERROR(INDEX($U$4:$U$15,MONTH($A319)),"")</f>
        <v/>
      </c>
      <c r="F319" s="29">
        <f>IFERROR(INDEX($V$4:$V$15,MONTH($A319)),"")</f>
        <v/>
      </c>
      <c r="G319" s="27">
        <f>IFERROR($D319*$C319*$E319/$F319,"")</f>
        <v/>
      </c>
      <c r="H319" s="21">
        <f>年度假设!$B$7</f>
        <v/>
      </c>
      <c r="I319" s="29">
        <f>$H319*$G319</f>
        <v/>
      </c>
      <c r="J319" s="25">
        <f>IFERROR(INDEX(月度预算!$F$4:$F$15,MONTH($A319)),"")</f>
        <v/>
      </c>
      <c r="K319" s="25">
        <f>$J319</f>
        <v/>
      </c>
      <c r="L319" s="25">
        <f>$I319*$K319</f>
        <v/>
      </c>
      <c r="M319" s="26">
        <f>年度假设!$B$32</f>
        <v/>
      </c>
      <c r="N319" s="25">
        <f>$L319*$M319</f>
        <v/>
      </c>
    </row>
    <row r="320">
      <c r="A320" s="20">
        <f>$A319+1</f>
        <v/>
      </c>
      <c r="B320" s="9">
        <f>IF($A320="","",CHOOSE(WEEKDAY(A320,2),"周一","周二","周三","周四","周五","周六","周日"))</f>
        <v/>
      </c>
      <c r="C320" s="29">
        <f>IFERROR(INDEX($Q$4:$Q$10,WEEKDAY($A320,2)),"")</f>
        <v/>
      </c>
      <c r="D320" s="27">
        <f>IFERROR(INDEX(月度预算!$E$4:$E$15,MONTH($A320)),"")</f>
        <v/>
      </c>
      <c r="E320" s="21">
        <f>IFERROR(INDEX($U$4:$U$15,MONTH($A320)),"")</f>
        <v/>
      </c>
      <c r="F320" s="29">
        <f>IFERROR(INDEX($V$4:$V$15,MONTH($A320)),"")</f>
        <v/>
      </c>
      <c r="G320" s="27">
        <f>IFERROR($D320*$C320*$E320/$F320,"")</f>
        <v/>
      </c>
      <c r="H320" s="21">
        <f>年度假设!$B$7</f>
        <v/>
      </c>
      <c r="I320" s="29">
        <f>$H320*$G320</f>
        <v/>
      </c>
      <c r="J320" s="25">
        <f>IFERROR(INDEX(月度预算!$F$4:$F$15,MONTH($A320)),"")</f>
        <v/>
      </c>
      <c r="K320" s="25">
        <f>$J320</f>
        <v/>
      </c>
      <c r="L320" s="25">
        <f>$I320*$K320</f>
        <v/>
      </c>
      <c r="M320" s="26">
        <f>年度假设!$B$32</f>
        <v/>
      </c>
      <c r="N320" s="25">
        <f>$L320*$M320</f>
        <v/>
      </c>
    </row>
    <row r="321">
      <c r="A321" s="20">
        <f>$A320+1</f>
        <v/>
      </c>
      <c r="B321" s="9">
        <f>IF($A321="","",CHOOSE(WEEKDAY(A321,2),"周一","周二","周三","周四","周五","周六","周日"))</f>
        <v/>
      </c>
      <c r="C321" s="29">
        <f>IFERROR(INDEX($Q$4:$Q$10,WEEKDAY($A321,2)),"")</f>
        <v/>
      </c>
      <c r="D321" s="27">
        <f>IFERROR(INDEX(月度预算!$E$4:$E$15,MONTH($A321)),"")</f>
        <v/>
      </c>
      <c r="E321" s="21">
        <f>IFERROR(INDEX($U$4:$U$15,MONTH($A321)),"")</f>
        <v/>
      </c>
      <c r="F321" s="29">
        <f>IFERROR(INDEX($V$4:$V$15,MONTH($A321)),"")</f>
        <v/>
      </c>
      <c r="G321" s="27">
        <f>IFERROR($D321*$C321*$E321/$F321,"")</f>
        <v/>
      </c>
      <c r="H321" s="21">
        <f>年度假设!$B$7</f>
        <v/>
      </c>
      <c r="I321" s="29">
        <f>$H321*$G321</f>
        <v/>
      </c>
      <c r="J321" s="25">
        <f>IFERROR(INDEX(月度预算!$F$4:$F$15,MONTH($A321)),"")</f>
        <v/>
      </c>
      <c r="K321" s="25">
        <f>$J321</f>
        <v/>
      </c>
      <c r="L321" s="25">
        <f>$I321*$K321</f>
        <v/>
      </c>
      <c r="M321" s="26">
        <f>年度假设!$B$32</f>
        <v/>
      </c>
      <c r="N321" s="25">
        <f>$L321*$M321</f>
        <v/>
      </c>
    </row>
    <row r="322">
      <c r="A322" s="20">
        <f>$A321+1</f>
        <v/>
      </c>
      <c r="B322" s="9">
        <f>IF($A322="","",CHOOSE(WEEKDAY(A322,2),"周一","周二","周三","周四","周五","周六","周日"))</f>
        <v/>
      </c>
      <c r="C322" s="29">
        <f>IFERROR(INDEX($Q$4:$Q$10,WEEKDAY($A322,2)),"")</f>
        <v/>
      </c>
      <c r="D322" s="27">
        <f>IFERROR(INDEX(月度预算!$E$4:$E$15,MONTH($A322)),"")</f>
        <v/>
      </c>
      <c r="E322" s="21">
        <f>IFERROR(INDEX($U$4:$U$15,MONTH($A322)),"")</f>
        <v/>
      </c>
      <c r="F322" s="29">
        <f>IFERROR(INDEX($V$4:$V$15,MONTH($A322)),"")</f>
        <v/>
      </c>
      <c r="G322" s="27">
        <f>IFERROR($D322*$C322*$E322/$F322,"")</f>
        <v/>
      </c>
      <c r="H322" s="21">
        <f>年度假设!$B$7</f>
        <v/>
      </c>
      <c r="I322" s="29">
        <f>$H322*$G322</f>
        <v/>
      </c>
      <c r="J322" s="25">
        <f>IFERROR(INDEX(月度预算!$F$4:$F$15,MONTH($A322)),"")</f>
        <v/>
      </c>
      <c r="K322" s="25">
        <f>$J322</f>
        <v/>
      </c>
      <c r="L322" s="25">
        <f>$I322*$K322</f>
        <v/>
      </c>
      <c r="M322" s="26">
        <f>年度假设!$B$32</f>
        <v/>
      </c>
      <c r="N322" s="25">
        <f>$L322*$M322</f>
        <v/>
      </c>
    </row>
    <row r="323">
      <c r="A323" s="20">
        <f>$A322+1</f>
        <v/>
      </c>
      <c r="B323" s="9">
        <f>IF($A323="","",CHOOSE(WEEKDAY(A323,2),"周一","周二","周三","周四","周五","周六","周日"))</f>
        <v/>
      </c>
      <c r="C323" s="29">
        <f>IFERROR(INDEX($Q$4:$Q$10,WEEKDAY($A323,2)),"")</f>
        <v/>
      </c>
      <c r="D323" s="27">
        <f>IFERROR(INDEX(月度预算!$E$4:$E$15,MONTH($A323)),"")</f>
        <v/>
      </c>
      <c r="E323" s="21">
        <f>IFERROR(INDEX($U$4:$U$15,MONTH($A323)),"")</f>
        <v/>
      </c>
      <c r="F323" s="29">
        <f>IFERROR(INDEX($V$4:$V$15,MONTH($A323)),"")</f>
        <v/>
      </c>
      <c r="G323" s="27">
        <f>IFERROR($D323*$C323*$E323/$F323,"")</f>
        <v/>
      </c>
      <c r="H323" s="21">
        <f>年度假设!$B$7</f>
        <v/>
      </c>
      <c r="I323" s="29">
        <f>$H323*$G323</f>
        <v/>
      </c>
      <c r="J323" s="25">
        <f>IFERROR(INDEX(月度预算!$F$4:$F$15,MONTH($A323)),"")</f>
        <v/>
      </c>
      <c r="K323" s="25">
        <f>$J323</f>
        <v/>
      </c>
      <c r="L323" s="25">
        <f>$I323*$K323</f>
        <v/>
      </c>
      <c r="M323" s="26">
        <f>年度假设!$B$32</f>
        <v/>
      </c>
      <c r="N323" s="25">
        <f>$L323*$M323</f>
        <v/>
      </c>
    </row>
    <row r="324">
      <c r="A324" s="20">
        <f>$A323+1</f>
        <v/>
      </c>
      <c r="B324" s="9">
        <f>IF($A324="","",CHOOSE(WEEKDAY(A324,2),"周一","周二","周三","周四","周五","周六","周日"))</f>
        <v/>
      </c>
      <c r="C324" s="29">
        <f>IFERROR(INDEX($Q$4:$Q$10,WEEKDAY($A324,2)),"")</f>
        <v/>
      </c>
      <c r="D324" s="27">
        <f>IFERROR(INDEX(月度预算!$E$4:$E$15,MONTH($A324)),"")</f>
        <v/>
      </c>
      <c r="E324" s="21">
        <f>IFERROR(INDEX($U$4:$U$15,MONTH($A324)),"")</f>
        <v/>
      </c>
      <c r="F324" s="29">
        <f>IFERROR(INDEX($V$4:$V$15,MONTH($A324)),"")</f>
        <v/>
      </c>
      <c r="G324" s="27">
        <f>IFERROR($D324*$C324*$E324/$F324,"")</f>
        <v/>
      </c>
      <c r="H324" s="21">
        <f>年度假设!$B$7</f>
        <v/>
      </c>
      <c r="I324" s="29">
        <f>$H324*$G324</f>
        <v/>
      </c>
      <c r="J324" s="25">
        <f>IFERROR(INDEX(月度预算!$F$4:$F$15,MONTH($A324)),"")</f>
        <v/>
      </c>
      <c r="K324" s="25">
        <f>$J324</f>
        <v/>
      </c>
      <c r="L324" s="25">
        <f>$I324*$K324</f>
        <v/>
      </c>
      <c r="M324" s="26">
        <f>年度假设!$B$32</f>
        <v/>
      </c>
      <c r="N324" s="25">
        <f>$L324*$M324</f>
        <v/>
      </c>
    </row>
    <row r="325">
      <c r="A325" s="20">
        <f>$A324+1</f>
        <v/>
      </c>
      <c r="B325" s="9">
        <f>IF($A325="","",CHOOSE(WEEKDAY(A325,2),"周一","周二","周三","周四","周五","周六","周日"))</f>
        <v/>
      </c>
      <c r="C325" s="29">
        <f>IFERROR(INDEX($Q$4:$Q$10,WEEKDAY($A325,2)),"")</f>
        <v/>
      </c>
      <c r="D325" s="27">
        <f>IFERROR(INDEX(月度预算!$E$4:$E$15,MONTH($A325)),"")</f>
        <v/>
      </c>
      <c r="E325" s="21">
        <f>IFERROR(INDEX($U$4:$U$15,MONTH($A325)),"")</f>
        <v/>
      </c>
      <c r="F325" s="29">
        <f>IFERROR(INDEX($V$4:$V$15,MONTH($A325)),"")</f>
        <v/>
      </c>
      <c r="G325" s="27">
        <f>IFERROR($D325*$C325*$E325/$F325,"")</f>
        <v/>
      </c>
      <c r="H325" s="21">
        <f>年度假设!$B$7</f>
        <v/>
      </c>
      <c r="I325" s="29">
        <f>$H325*$G325</f>
        <v/>
      </c>
      <c r="J325" s="25">
        <f>IFERROR(INDEX(月度预算!$F$4:$F$15,MONTH($A325)),"")</f>
        <v/>
      </c>
      <c r="K325" s="25">
        <f>$J325</f>
        <v/>
      </c>
      <c r="L325" s="25">
        <f>$I325*$K325</f>
        <v/>
      </c>
      <c r="M325" s="26">
        <f>年度假设!$B$32</f>
        <v/>
      </c>
      <c r="N325" s="25">
        <f>$L325*$M325</f>
        <v/>
      </c>
    </row>
    <row r="326">
      <c r="A326" s="20">
        <f>$A325+1</f>
        <v/>
      </c>
      <c r="B326" s="9">
        <f>IF($A326="","",CHOOSE(WEEKDAY(A326,2),"周一","周二","周三","周四","周五","周六","周日"))</f>
        <v/>
      </c>
      <c r="C326" s="29">
        <f>IFERROR(INDEX($Q$4:$Q$10,WEEKDAY($A326,2)),"")</f>
        <v/>
      </c>
      <c r="D326" s="27">
        <f>IFERROR(INDEX(月度预算!$E$4:$E$15,MONTH($A326)),"")</f>
        <v/>
      </c>
      <c r="E326" s="21">
        <f>IFERROR(INDEX($U$4:$U$15,MONTH($A326)),"")</f>
        <v/>
      </c>
      <c r="F326" s="29">
        <f>IFERROR(INDEX($V$4:$V$15,MONTH($A326)),"")</f>
        <v/>
      </c>
      <c r="G326" s="27">
        <f>IFERROR($D326*$C326*$E326/$F326,"")</f>
        <v/>
      </c>
      <c r="H326" s="21">
        <f>年度假设!$B$7</f>
        <v/>
      </c>
      <c r="I326" s="29">
        <f>$H326*$G326</f>
        <v/>
      </c>
      <c r="J326" s="25">
        <f>IFERROR(INDEX(月度预算!$F$4:$F$15,MONTH($A326)),"")</f>
        <v/>
      </c>
      <c r="K326" s="25">
        <f>$J326</f>
        <v/>
      </c>
      <c r="L326" s="25">
        <f>$I326*$K326</f>
        <v/>
      </c>
      <c r="M326" s="26">
        <f>年度假设!$B$32</f>
        <v/>
      </c>
      <c r="N326" s="25">
        <f>$L326*$M326</f>
        <v/>
      </c>
    </row>
    <row r="327">
      <c r="A327" s="20">
        <f>$A326+1</f>
        <v/>
      </c>
      <c r="B327" s="9">
        <f>IF($A327="","",CHOOSE(WEEKDAY(A327,2),"周一","周二","周三","周四","周五","周六","周日"))</f>
        <v/>
      </c>
      <c r="C327" s="29">
        <f>IFERROR(INDEX($Q$4:$Q$10,WEEKDAY($A327,2)),"")</f>
        <v/>
      </c>
      <c r="D327" s="27">
        <f>IFERROR(INDEX(月度预算!$E$4:$E$15,MONTH($A327)),"")</f>
        <v/>
      </c>
      <c r="E327" s="21">
        <f>IFERROR(INDEX($U$4:$U$15,MONTH($A327)),"")</f>
        <v/>
      </c>
      <c r="F327" s="29">
        <f>IFERROR(INDEX($V$4:$V$15,MONTH($A327)),"")</f>
        <v/>
      </c>
      <c r="G327" s="27">
        <f>IFERROR($D327*$C327*$E327/$F327,"")</f>
        <v/>
      </c>
      <c r="H327" s="21">
        <f>年度假设!$B$7</f>
        <v/>
      </c>
      <c r="I327" s="29">
        <f>$H327*$G327</f>
        <v/>
      </c>
      <c r="J327" s="25">
        <f>IFERROR(INDEX(月度预算!$F$4:$F$15,MONTH($A327)),"")</f>
        <v/>
      </c>
      <c r="K327" s="25">
        <f>$J327</f>
        <v/>
      </c>
      <c r="L327" s="25">
        <f>$I327*$K327</f>
        <v/>
      </c>
      <c r="M327" s="26">
        <f>年度假设!$B$32</f>
        <v/>
      </c>
      <c r="N327" s="25">
        <f>$L327*$M327</f>
        <v/>
      </c>
    </row>
    <row r="328">
      <c r="A328" s="20">
        <f>$A327+1</f>
        <v/>
      </c>
      <c r="B328" s="9">
        <f>IF($A328="","",CHOOSE(WEEKDAY(A328,2),"周一","周二","周三","周四","周五","周六","周日"))</f>
        <v/>
      </c>
      <c r="C328" s="29">
        <f>IFERROR(INDEX($Q$4:$Q$10,WEEKDAY($A328,2)),"")</f>
        <v/>
      </c>
      <c r="D328" s="27">
        <f>IFERROR(INDEX(月度预算!$E$4:$E$15,MONTH($A328)),"")</f>
        <v/>
      </c>
      <c r="E328" s="21">
        <f>IFERROR(INDEX($U$4:$U$15,MONTH($A328)),"")</f>
        <v/>
      </c>
      <c r="F328" s="29">
        <f>IFERROR(INDEX($V$4:$V$15,MONTH($A328)),"")</f>
        <v/>
      </c>
      <c r="G328" s="27">
        <f>IFERROR($D328*$C328*$E328/$F328,"")</f>
        <v/>
      </c>
      <c r="H328" s="21">
        <f>年度假设!$B$7</f>
        <v/>
      </c>
      <c r="I328" s="29">
        <f>$H328*$G328</f>
        <v/>
      </c>
      <c r="J328" s="25">
        <f>IFERROR(INDEX(月度预算!$F$4:$F$15,MONTH($A328)),"")</f>
        <v/>
      </c>
      <c r="K328" s="25">
        <f>$J328</f>
        <v/>
      </c>
      <c r="L328" s="25">
        <f>$I328*$K328</f>
        <v/>
      </c>
      <c r="M328" s="26">
        <f>年度假设!$B$32</f>
        <v/>
      </c>
      <c r="N328" s="25">
        <f>$L328*$M328</f>
        <v/>
      </c>
    </row>
    <row r="329">
      <c r="A329" s="20">
        <f>$A328+1</f>
        <v/>
      </c>
      <c r="B329" s="9">
        <f>IF($A329="","",CHOOSE(WEEKDAY(A329,2),"周一","周二","周三","周四","周五","周六","周日"))</f>
        <v/>
      </c>
      <c r="C329" s="29">
        <f>IFERROR(INDEX($Q$4:$Q$10,WEEKDAY($A329,2)),"")</f>
        <v/>
      </c>
      <c r="D329" s="27">
        <f>IFERROR(INDEX(月度预算!$E$4:$E$15,MONTH($A329)),"")</f>
        <v/>
      </c>
      <c r="E329" s="21">
        <f>IFERROR(INDEX($U$4:$U$15,MONTH($A329)),"")</f>
        <v/>
      </c>
      <c r="F329" s="29">
        <f>IFERROR(INDEX($V$4:$V$15,MONTH($A329)),"")</f>
        <v/>
      </c>
      <c r="G329" s="27">
        <f>IFERROR($D329*$C329*$E329/$F329,"")</f>
        <v/>
      </c>
      <c r="H329" s="21">
        <f>年度假设!$B$7</f>
        <v/>
      </c>
      <c r="I329" s="29">
        <f>$H329*$G329</f>
        <v/>
      </c>
      <c r="J329" s="25">
        <f>IFERROR(INDEX(月度预算!$F$4:$F$15,MONTH($A329)),"")</f>
        <v/>
      </c>
      <c r="K329" s="25">
        <f>$J329</f>
        <v/>
      </c>
      <c r="L329" s="25">
        <f>$I329*$K329</f>
        <v/>
      </c>
      <c r="M329" s="26">
        <f>年度假设!$B$32</f>
        <v/>
      </c>
      <c r="N329" s="25">
        <f>$L329*$M329</f>
        <v/>
      </c>
    </row>
    <row r="330">
      <c r="A330" s="20">
        <f>$A329+1</f>
        <v/>
      </c>
      <c r="B330" s="9">
        <f>IF($A330="","",CHOOSE(WEEKDAY(A330,2),"周一","周二","周三","周四","周五","周六","周日"))</f>
        <v/>
      </c>
      <c r="C330" s="29">
        <f>IFERROR(INDEX($Q$4:$Q$10,WEEKDAY($A330,2)),"")</f>
        <v/>
      </c>
      <c r="D330" s="27">
        <f>IFERROR(INDEX(月度预算!$E$4:$E$15,MONTH($A330)),"")</f>
        <v/>
      </c>
      <c r="E330" s="21">
        <f>IFERROR(INDEX($U$4:$U$15,MONTH($A330)),"")</f>
        <v/>
      </c>
      <c r="F330" s="29">
        <f>IFERROR(INDEX($V$4:$V$15,MONTH($A330)),"")</f>
        <v/>
      </c>
      <c r="G330" s="27">
        <f>IFERROR($D330*$C330*$E330/$F330,"")</f>
        <v/>
      </c>
      <c r="H330" s="21">
        <f>年度假设!$B$7</f>
        <v/>
      </c>
      <c r="I330" s="29">
        <f>$H330*$G330</f>
        <v/>
      </c>
      <c r="J330" s="25">
        <f>IFERROR(INDEX(月度预算!$F$4:$F$15,MONTH($A330)),"")</f>
        <v/>
      </c>
      <c r="K330" s="25">
        <f>$J330</f>
        <v/>
      </c>
      <c r="L330" s="25">
        <f>$I330*$K330</f>
        <v/>
      </c>
      <c r="M330" s="26">
        <f>年度假设!$B$32</f>
        <v/>
      </c>
      <c r="N330" s="25">
        <f>$L330*$M330</f>
        <v/>
      </c>
    </row>
    <row r="331">
      <c r="A331" s="20">
        <f>$A330+1</f>
        <v/>
      </c>
      <c r="B331" s="9">
        <f>IF($A331="","",CHOOSE(WEEKDAY(A331,2),"周一","周二","周三","周四","周五","周六","周日"))</f>
        <v/>
      </c>
      <c r="C331" s="29">
        <f>IFERROR(INDEX($Q$4:$Q$10,WEEKDAY($A331,2)),"")</f>
        <v/>
      </c>
      <c r="D331" s="27">
        <f>IFERROR(INDEX(月度预算!$E$4:$E$15,MONTH($A331)),"")</f>
        <v/>
      </c>
      <c r="E331" s="21">
        <f>IFERROR(INDEX($U$4:$U$15,MONTH($A331)),"")</f>
        <v/>
      </c>
      <c r="F331" s="29">
        <f>IFERROR(INDEX($V$4:$V$15,MONTH($A331)),"")</f>
        <v/>
      </c>
      <c r="G331" s="27">
        <f>IFERROR($D331*$C331*$E331/$F331,"")</f>
        <v/>
      </c>
      <c r="H331" s="21">
        <f>年度假设!$B$7</f>
        <v/>
      </c>
      <c r="I331" s="29">
        <f>$H331*$G331</f>
        <v/>
      </c>
      <c r="J331" s="25">
        <f>IFERROR(INDEX(月度预算!$F$4:$F$15,MONTH($A331)),"")</f>
        <v/>
      </c>
      <c r="K331" s="25">
        <f>$J331</f>
        <v/>
      </c>
      <c r="L331" s="25">
        <f>$I331*$K331</f>
        <v/>
      </c>
      <c r="M331" s="26">
        <f>年度假设!$B$32</f>
        <v/>
      </c>
      <c r="N331" s="25">
        <f>$L331*$M331</f>
        <v/>
      </c>
    </row>
    <row r="332">
      <c r="A332" s="20">
        <f>$A331+1</f>
        <v/>
      </c>
      <c r="B332" s="9">
        <f>IF($A332="","",CHOOSE(WEEKDAY(A332,2),"周一","周二","周三","周四","周五","周六","周日"))</f>
        <v/>
      </c>
      <c r="C332" s="29">
        <f>IFERROR(INDEX($Q$4:$Q$10,WEEKDAY($A332,2)),"")</f>
        <v/>
      </c>
      <c r="D332" s="27">
        <f>IFERROR(INDEX(月度预算!$E$4:$E$15,MONTH($A332)),"")</f>
        <v/>
      </c>
      <c r="E332" s="21">
        <f>IFERROR(INDEX($U$4:$U$15,MONTH($A332)),"")</f>
        <v/>
      </c>
      <c r="F332" s="29">
        <f>IFERROR(INDEX($V$4:$V$15,MONTH($A332)),"")</f>
        <v/>
      </c>
      <c r="G332" s="27">
        <f>IFERROR($D332*$C332*$E332/$F332,"")</f>
        <v/>
      </c>
      <c r="H332" s="21">
        <f>年度假设!$B$7</f>
        <v/>
      </c>
      <c r="I332" s="29">
        <f>$H332*$G332</f>
        <v/>
      </c>
      <c r="J332" s="25">
        <f>IFERROR(INDEX(月度预算!$F$4:$F$15,MONTH($A332)),"")</f>
        <v/>
      </c>
      <c r="K332" s="25">
        <f>$J332</f>
        <v/>
      </c>
      <c r="L332" s="25">
        <f>$I332*$K332</f>
        <v/>
      </c>
      <c r="M332" s="26">
        <f>年度假设!$B$32</f>
        <v/>
      </c>
      <c r="N332" s="25">
        <f>$L332*$M332</f>
        <v/>
      </c>
    </row>
    <row r="333">
      <c r="A333" s="20">
        <f>$A332+1</f>
        <v/>
      </c>
      <c r="B333" s="9">
        <f>IF($A333="","",CHOOSE(WEEKDAY(A333,2),"周一","周二","周三","周四","周五","周六","周日"))</f>
        <v/>
      </c>
      <c r="C333" s="29">
        <f>IFERROR(INDEX($Q$4:$Q$10,WEEKDAY($A333,2)),"")</f>
        <v/>
      </c>
      <c r="D333" s="27">
        <f>IFERROR(INDEX(月度预算!$E$4:$E$15,MONTH($A333)),"")</f>
        <v/>
      </c>
      <c r="E333" s="21">
        <f>IFERROR(INDEX($U$4:$U$15,MONTH($A333)),"")</f>
        <v/>
      </c>
      <c r="F333" s="29">
        <f>IFERROR(INDEX($V$4:$V$15,MONTH($A333)),"")</f>
        <v/>
      </c>
      <c r="G333" s="27">
        <f>IFERROR($D333*$C333*$E333/$F333,"")</f>
        <v/>
      </c>
      <c r="H333" s="21">
        <f>年度假设!$B$7</f>
        <v/>
      </c>
      <c r="I333" s="29">
        <f>$H333*$G333</f>
        <v/>
      </c>
      <c r="J333" s="25">
        <f>IFERROR(INDEX(月度预算!$F$4:$F$15,MONTH($A333)),"")</f>
        <v/>
      </c>
      <c r="K333" s="25">
        <f>$J333</f>
        <v/>
      </c>
      <c r="L333" s="25">
        <f>$I333*$K333</f>
        <v/>
      </c>
      <c r="M333" s="26">
        <f>年度假设!$B$32</f>
        <v/>
      </c>
      <c r="N333" s="25">
        <f>$L333*$M333</f>
        <v/>
      </c>
    </row>
    <row r="334">
      <c r="A334" s="20">
        <f>$A333+1</f>
        <v/>
      </c>
      <c r="B334" s="9">
        <f>IF($A334="","",CHOOSE(WEEKDAY(A334,2),"周一","周二","周三","周四","周五","周六","周日"))</f>
        <v/>
      </c>
      <c r="C334" s="29">
        <f>IFERROR(INDEX($Q$4:$Q$10,WEEKDAY($A334,2)),"")</f>
        <v/>
      </c>
      <c r="D334" s="27">
        <f>IFERROR(INDEX(月度预算!$E$4:$E$15,MONTH($A334)),"")</f>
        <v/>
      </c>
      <c r="E334" s="21">
        <f>IFERROR(INDEX($U$4:$U$15,MONTH($A334)),"")</f>
        <v/>
      </c>
      <c r="F334" s="29">
        <f>IFERROR(INDEX($V$4:$V$15,MONTH($A334)),"")</f>
        <v/>
      </c>
      <c r="G334" s="27">
        <f>IFERROR($D334*$C334*$E334/$F334,"")</f>
        <v/>
      </c>
      <c r="H334" s="21">
        <f>年度假设!$B$7</f>
        <v/>
      </c>
      <c r="I334" s="29">
        <f>$H334*$G334</f>
        <v/>
      </c>
      <c r="J334" s="25">
        <f>IFERROR(INDEX(月度预算!$F$4:$F$15,MONTH($A334)),"")</f>
        <v/>
      </c>
      <c r="K334" s="25">
        <f>$J334</f>
        <v/>
      </c>
      <c r="L334" s="25">
        <f>$I334*$K334</f>
        <v/>
      </c>
      <c r="M334" s="26">
        <f>年度假设!$B$32</f>
        <v/>
      </c>
      <c r="N334" s="25">
        <f>$L334*$M334</f>
        <v/>
      </c>
    </row>
    <row r="335">
      <c r="A335" s="20">
        <f>$A334+1</f>
        <v/>
      </c>
      <c r="B335" s="9">
        <f>IF($A335="","",CHOOSE(WEEKDAY(A335,2),"周一","周二","周三","周四","周五","周六","周日"))</f>
        <v/>
      </c>
      <c r="C335" s="29">
        <f>IFERROR(INDEX($Q$4:$Q$10,WEEKDAY($A335,2)),"")</f>
        <v/>
      </c>
      <c r="D335" s="27">
        <f>IFERROR(INDEX(月度预算!$E$4:$E$15,MONTH($A335)),"")</f>
        <v/>
      </c>
      <c r="E335" s="21">
        <f>IFERROR(INDEX($U$4:$U$15,MONTH($A335)),"")</f>
        <v/>
      </c>
      <c r="F335" s="29">
        <f>IFERROR(INDEX($V$4:$V$15,MONTH($A335)),"")</f>
        <v/>
      </c>
      <c r="G335" s="27">
        <f>IFERROR($D335*$C335*$E335/$F335,"")</f>
        <v/>
      </c>
      <c r="H335" s="21">
        <f>年度假设!$B$7</f>
        <v/>
      </c>
      <c r="I335" s="29">
        <f>$H335*$G335</f>
        <v/>
      </c>
      <c r="J335" s="25">
        <f>IFERROR(INDEX(月度预算!$F$4:$F$15,MONTH($A335)),"")</f>
        <v/>
      </c>
      <c r="K335" s="25">
        <f>$J335</f>
        <v/>
      </c>
      <c r="L335" s="25">
        <f>$I335*$K335</f>
        <v/>
      </c>
      <c r="M335" s="26">
        <f>年度假设!$B$32</f>
        <v/>
      </c>
      <c r="N335" s="25">
        <f>$L335*$M335</f>
        <v/>
      </c>
    </row>
    <row r="336">
      <c r="A336" s="20">
        <f>$A335+1</f>
        <v/>
      </c>
      <c r="B336" s="9">
        <f>IF($A336="","",CHOOSE(WEEKDAY(A336,2),"周一","周二","周三","周四","周五","周六","周日"))</f>
        <v/>
      </c>
      <c r="C336" s="29">
        <f>IFERROR(INDEX($Q$4:$Q$10,WEEKDAY($A336,2)),"")</f>
        <v/>
      </c>
      <c r="D336" s="27">
        <f>IFERROR(INDEX(月度预算!$E$4:$E$15,MONTH($A336)),"")</f>
        <v/>
      </c>
      <c r="E336" s="21">
        <f>IFERROR(INDEX($U$4:$U$15,MONTH($A336)),"")</f>
        <v/>
      </c>
      <c r="F336" s="29">
        <f>IFERROR(INDEX($V$4:$V$15,MONTH($A336)),"")</f>
        <v/>
      </c>
      <c r="G336" s="27">
        <f>IFERROR($D336*$C336*$E336/$F336,"")</f>
        <v/>
      </c>
      <c r="H336" s="21">
        <f>年度假设!$B$7</f>
        <v/>
      </c>
      <c r="I336" s="29">
        <f>$H336*$G336</f>
        <v/>
      </c>
      <c r="J336" s="25">
        <f>IFERROR(INDEX(月度预算!$F$4:$F$15,MONTH($A336)),"")</f>
        <v/>
      </c>
      <c r="K336" s="25">
        <f>$J336</f>
        <v/>
      </c>
      <c r="L336" s="25">
        <f>$I336*$K336</f>
        <v/>
      </c>
      <c r="M336" s="26">
        <f>年度假设!$B$32</f>
        <v/>
      </c>
      <c r="N336" s="25">
        <f>$L336*$M336</f>
        <v/>
      </c>
    </row>
    <row r="337">
      <c r="A337" s="20">
        <f>$A336+1</f>
        <v/>
      </c>
      <c r="B337" s="9">
        <f>IF($A337="","",CHOOSE(WEEKDAY(A337,2),"周一","周二","周三","周四","周五","周六","周日"))</f>
        <v/>
      </c>
      <c r="C337" s="29">
        <f>IFERROR(INDEX($Q$4:$Q$10,WEEKDAY($A337,2)),"")</f>
        <v/>
      </c>
      <c r="D337" s="27">
        <f>IFERROR(INDEX(月度预算!$E$4:$E$15,MONTH($A337)),"")</f>
        <v/>
      </c>
      <c r="E337" s="21">
        <f>IFERROR(INDEX($U$4:$U$15,MONTH($A337)),"")</f>
        <v/>
      </c>
      <c r="F337" s="29">
        <f>IFERROR(INDEX($V$4:$V$15,MONTH($A337)),"")</f>
        <v/>
      </c>
      <c r="G337" s="27">
        <f>IFERROR($D337*$C337*$E337/$F337,"")</f>
        <v/>
      </c>
      <c r="H337" s="21">
        <f>年度假设!$B$7</f>
        <v/>
      </c>
      <c r="I337" s="29">
        <f>$H337*$G337</f>
        <v/>
      </c>
      <c r="J337" s="25">
        <f>IFERROR(INDEX(月度预算!$F$4:$F$15,MONTH($A337)),"")</f>
        <v/>
      </c>
      <c r="K337" s="25">
        <f>$J337</f>
        <v/>
      </c>
      <c r="L337" s="25">
        <f>$I337*$K337</f>
        <v/>
      </c>
      <c r="M337" s="26">
        <f>年度假设!$B$32</f>
        <v/>
      </c>
      <c r="N337" s="25">
        <f>$L337*$M337</f>
        <v/>
      </c>
    </row>
    <row r="338">
      <c r="A338" s="20">
        <f>$A337+1</f>
        <v/>
      </c>
      <c r="B338" s="9">
        <f>IF($A338="","",CHOOSE(WEEKDAY(A338,2),"周一","周二","周三","周四","周五","周六","周日"))</f>
        <v/>
      </c>
      <c r="C338" s="29">
        <f>IFERROR(INDEX($Q$4:$Q$10,WEEKDAY($A338,2)),"")</f>
        <v/>
      </c>
      <c r="D338" s="27">
        <f>IFERROR(INDEX(月度预算!$E$4:$E$15,MONTH($A338)),"")</f>
        <v/>
      </c>
      <c r="E338" s="21">
        <f>IFERROR(INDEX($U$4:$U$15,MONTH($A338)),"")</f>
        <v/>
      </c>
      <c r="F338" s="29">
        <f>IFERROR(INDEX($V$4:$V$15,MONTH($A338)),"")</f>
        <v/>
      </c>
      <c r="G338" s="27">
        <f>IFERROR($D338*$C338*$E338/$F338,"")</f>
        <v/>
      </c>
      <c r="H338" s="21">
        <f>年度假设!$B$7</f>
        <v/>
      </c>
      <c r="I338" s="29">
        <f>$H338*$G338</f>
        <v/>
      </c>
      <c r="J338" s="25">
        <f>IFERROR(INDEX(月度预算!$F$4:$F$15,MONTH($A338)),"")</f>
        <v/>
      </c>
      <c r="K338" s="25">
        <f>$J338</f>
        <v/>
      </c>
      <c r="L338" s="25">
        <f>$I338*$K338</f>
        <v/>
      </c>
      <c r="M338" s="26">
        <f>年度假设!$B$32</f>
        <v/>
      </c>
      <c r="N338" s="25">
        <f>$L338*$M338</f>
        <v/>
      </c>
    </row>
    <row r="339">
      <c r="A339" s="20">
        <f>$A338+1</f>
        <v/>
      </c>
      <c r="B339" s="9">
        <f>IF($A339="","",CHOOSE(WEEKDAY(A339,2),"周一","周二","周三","周四","周五","周六","周日"))</f>
        <v/>
      </c>
      <c r="C339" s="29">
        <f>IFERROR(INDEX($Q$4:$Q$10,WEEKDAY($A339,2)),"")</f>
        <v/>
      </c>
      <c r="D339" s="27">
        <f>IFERROR(INDEX(月度预算!$E$4:$E$15,MONTH($A339)),"")</f>
        <v/>
      </c>
      <c r="E339" s="21">
        <f>IFERROR(INDEX($U$4:$U$15,MONTH($A339)),"")</f>
        <v/>
      </c>
      <c r="F339" s="29">
        <f>IFERROR(INDEX($V$4:$V$15,MONTH($A339)),"")</f>
        <v/>
      </c>
      <c r="G339" s="27">
        <f>IFERROR($D339*$C339*$E339/$F339,"")</f>
        <v/>
      </c>
      <c r="H339" s="21">
        <f>年度假设!$B$7</f>
        <v/>
      </c>
      <c r="I339" s="29">
        <f>$H339*$G339</f>
        <v/>
      </c>
      <c r="J339" s="25">
        <f>IFERROR(INDEX(月度预算!$F$4:$F$15,MONTH($A339)),"")</f>
        <v/>
      </c>
      <c r="K339" s="25">
        <f>$J339</f>
        <v/>
      </c>
      <c r="L339" s="25">
        <f>$I339*$K339</f>
        <v/>
      </c>
      <c r="M339" s="26">
        <f>年度假设!$B$32</f>
        <v/>
      </c>
      <c r="N339" s="25">
        <f>$L339*$M339</f>
        <v/>
      </c>
    </row>
    <row r="340">
      <c r="A340" s="20">
        <f>$A339+1</f>
        <v/>
      </c>
      <c r="B340" s="9">
        <f>IF($A340="","",CHOOSE(WEEKDAY(A340,2),"周一","周二","周三","周四","周五","周六","周日"))</f>
        <v/>
      </c>
      <c r="C340" s="29">
        <f>IFERROR(INDEX($Q$4:$Q$10,WEEKDAY($A340,2)),"")</f>
        <v/>
      </c>
      <c r="D340" s="27">
        <f>IFERROR(INDEX(月度预算!$E$4:$E$15,MONTH($A340)),"")</f>
        <v/>
      </c>
      <c r="E340" s="21">
        <f>IFERROR(INDEX($U$4:$U$15,MONTH($A340)),"")</f>
        <v/>
      </c>
      <c r="F340" s="29">
        <f>IFERROR(INDEX($V$4:$V$15,MONTH($A340)),"")</f>
        <v/>
      </c>
      <c r="G340" s="27">
        <f>IFERROR($D340*$C340*$E340/$F340,"")</f>
        <v/>
      </c>
      <c r="H340" s="21">
        <f>年度假设!$B$7</f>
        <v/>
      </c>
      <c r="I340" s="29">
        <f>$H340*$G340</f>
        <v/>
      </c>
      <c r="J340" s="25">
        <f>IFERROR(INDEX(月度预算!$F$4:$F$15,MONTH($A340)),"")</f>
        <v/>
      </c>
      <c r="K340" s="25">
        <f>$J340</f>
        <v/>
      </c>
      <c r="L340" s="25">
        <f>$I340*$K340</f>
        <v/>
      </c>
      <c r="M340" s="26">
        <f>年度假设!$B$32</f>
        <v/>
      </c>
      <c r="N340" s="25">
        <f>$L340*$M340</f>
        <v/>
      </c>
    </row>
    <row r="341">
      <c r="A341" s="20">
        <f>$A340+1</f>
        <v/>
      </c>
      <c r="B341" s="9">
        <f>IF($A341="","",CHOOSE(WEEKDAY(A341,2),"周一","周二","周三","周四","周五","周六","周日"))</f>
        <v/>
      </c>
      <c r="C341" s="29">
        <f>IFERROR(INDEX($Q$4:$Q$10,WEEKDAY($A341,2)),"")</f>
        <v/>
      </c>
      <c r="D341" s="27">
        <f>IFERROR(INDEX(月度预算!$E$4:$E$15,MONTH($A341)),"")</f>
        <v/>
      </c>
      <c r="E341" s="21">
        <f>IFERROR(INDEX($U$4:$U$15,MONTH($A341)),"")</f>
        <v/>
      </c>
      <c r="F341" s="29">
        <f>IFERROR(INDEX($V$4:$V$15,MONTH($A341)),"")</f>
        <v/>
      </c>
      <c r="G341" s="27">
        <f>IFERROR($D341*$C341*$E341/$F341,"")</f>
        <v/>
      </c>
      <c r="H341" s="21">
        <f>年度假设!$B$7</f>
        <v/>
      </c>
      <c r="I341" s="29">
        <f>$H341*$G341</f>
        <v/>
      </c>
      <c r="J341" s="25">
        <f>IFERROR(INDEX(月度预算!$F$4:$F$15,MONTH($A341)),"")</f>
        <v/>
      </c>
      <c r="K341" s="25">
        <f>$J341</f>
        <v/>
      </c>
      <c r="L341" s="25">
        <f>$I341*$K341</f>
        <v/>
      </c>
      <c r="M341" s="26">
        <f>年度假设!$B$32</f>
        <v/>
      </c>
      <c r="N341" s="25">
        <f>$L341*$M341</f>
        <v/>
      </c>
    </row>
    <row r="342">
      <c r="A342" s="20">
        <f>$A341+1</f>
        <v/>
      </c>
      <c r="B342" s="9">
        <f>IF($A342="","",CHOOSE(WEEKDAY(A342,2),"周一","周二","周三","周四","周五","周六","周日"))</f>
        <v/>
      </c>
      <c r="C342" s="29">
        <f>IFERROR(INDEX($Q$4:$Q$10,WEEKDAY($A342,2)),"")</f>
        <v/>
      </c>
      <c r="D342" s="27">
        <f>IFERROR(INDEX(月度预算!$E$4:$E$15,MONTH($A342)),"")</f>
        <v/>
      </c>
      <c r="E342" s="21">
        <f>IFERROR(INDEX($U$4:$U$15,MONTH($A342)),"")</f>
        <v/>
      </c>
      <c r="F342" s="29">
        <f>IFERROR(INDEX($V$4:$V$15,MONTH($A342)),"")</f>
        <v/>
      </c>
      <c r="G342" s="27">
        <f>IFERROR($D342*$C342*$E342/$F342,"")</f>
        <v/>
      </c>
      <c r="H342" s="21">
        <f>年度假设!$B$7</f>
        <v/>
      </c>
      <c r="I342" s="29">
        <f>$H342*$G342</f>
        <v/>
      </c>
      <c r="J342" s="25">
        <f>IFERROR(INDEX(月度预算!$F$4:$F$15,MONTH($A342)),"")</f>
        <v/>
      </c>
      <c r="K342" s="25">
        <f>$J342</f>
        <v/>
      </c>
      <c r="L342" s="25">
        <f>$I342*$K342</f>
        <v/>
      </c>
      <c r="M342" s="26">
        <f>年度假设!$B$32</f>
        <v/>
      </c>
      <c r="N342" s="25">
        <f>$L342*$M342</f>
        <v/>
      </c>
    </row>
    <row r="343">
      <c r="A343" s="20">
        <f>$A342+1</f>
        <v/>
      </c>
      <c r="B343" s="9">
        <f>IF($A343="","",CHOOSE(WEEKDAY(A343,2),"周一","周二","周三","周四","周五","周六","周日"))</f>
        <v/>
      </c>
      <c r="C343" s="29">
        <f>IFERROR(INDEX($Q$4:$Q$10,WEEKDAY($A343,2)),"")</f>
        <v/>
      </c>
      <c r="D343" s="27">
        <f>IFERROR(INDEX(月度预算!$E$4:$E$15,MONTH($A343)),"")</f>
        <v/>
      </c>
      <c r="E343" s="21">
        <f>IFERROR(INDEX($U$4:$U$15,MONTH($A343)),"")</f>
        <v/>
      </c>
      <c r="F343" s="29">
        <f>IFERROR(INDEX($V$4:$V$15,MONTH($A343)),"")</f>
        <v/>
      </c>
      <c r="G343" s="27">
        <f>IFERROR($D343*$C343*$E343/$F343,"")</f>
        <v/>
      </c>
      <c r="H343" s="21">
        <f>年度假设!$B$7</f>
        <v/>
      </c>
      <c r="I343" s="29">
        <f>$H343*$G343</f>
        <v/>
      </c>
      <c r="J343" s="25">
        <f>IFERROR(INDEX(月度预算!$F$4:$F$15,MONTH($A343)),"")</f>
        <v/>
      </c>
      <c r="K343" s="25">
        <f>$J343</f>
        <v/>
      </c>
      <c r="L343" s="25">
        <f>$I343*$K343</f>
        <v/>
      </c>
      <c r="M343" s="26">
        <f>年度假设!$B$32</f>
        <v/>
      </c>
      <c r="N343" s="25">
        <f>$L343*$M343</f>
        <v/>
      </c>
    </row>
    <row r="344">
      <c r="A344" s="20">
        <f>$A343+1</f>
        <v/>
      </c>
      <c r="B344" s="9">
        <f>IF($A344="","",CHOOSE(WEEKDAY(A344,2),"周一","周二","周三","周四","周五","周六","周日"))</f>
        <v/>
      </c>
      <c r="C344" s="29">
        <f>IFERROR(INDEX($Q$4:$Q$10,WEEKDAY($A344,2)),"")</f>
        <v/>
      </c>
      <c r="D344" s="27">
        <f>IFERROR(INDEX(月度预算!$E$4:$E$15,MONTH($A344)),"")</f>
        <v/>
      </c>
      <c r="E344" s="21">
        <f>IFERROR(INDEX($U$4:$U$15,MONTH($A344)),"")</f>
        <v/>
      </c>
      <c r="F344" s="29">
        <f>IFERROR(INDEX($V$4:$V$15,MONTH($A344)),"")</f>
        <v/>
      </c>
      <c r="G344" s="27">
        <f>IFERROR($D344*$C344*$E344/$F344,"")</f>
        <v/>
      </c>
      <c r="H344" s="21">
        <f>年度假设!$B$7</f>
        <v/>
      </c>
      <c r="I344" s="29">
        <f>$H344*$G344</f>
        <v/>
      </c>
      <c r="J344" s="25">
        <f>IFERROR(INDEX(月度预算!$F$4:$F$15,MONTH($A344)),"")</f>
        <v/>
      </c>
      <c r="K344" s="25">
        <f>$J344</f>
        <v/>
      </c>
      <c r="L344" s="25">
        <f>$I344*$K344</f>
        <v/>
      </c>
      <c r="M344" s="26">
        <f>年度假设!$B$32</f>
        <v/>
      </c>
      <c r="N344" s="25">
        <f>$L344*$M344</f>
        <v/>
      </c>
    </row>
    <row r="345">
      <c r="A345" s="20">
        <f>$A344+1</f>
        <v/>
      </c>
      <c r="B345" s="9">
        <f>IF($A345="","",CHOOSE(WEEKDAY(A345,2),"周一","周二","周三","周四","周五","周六","周日"))</f>
        <v/>
      </c>
      <c r="C345" s="29">
        <f>IFERROR(INDEX($Q$4:$Q$10,WEEKDAY($A345,2)),"")</f>
        <v/>
      </c>
      <c r="D345" s="27">
        <f>IFERROR(INDEX(月度预算!$E$4:$E$15,MONTH($A345)),"")</f>
        <v/>
      </c>
      <c r="E345" s="21">
        <f>IFERROR(INDEX($U$4:$U$15,MONTH($A345)),"")</f>
        <v/>
      </c>
      <c r="F345" s="29">
        <f>IFERROR(INDEX($V$4:$V$15,MONTH($A345)),"")</f>
        <v/>
      </c>
      <c r="G345" s="27">
        <f>IFERROR($D345*$C345*$E345/$F345,"")</f>
        <v/>
      </c>
      <c r="H345" s="21">
        <f>年度假设!$B$7</f>
        <v/>
      </c>
      <c r="I345" s="29">
        <f>$H345*$G345</f>
        <v/>
      </c>
      <c r="J345" s="25">
        <f>IFERROR(INDEX(月度预算!$F$4:$F$15,MONTH($A345)),"")</f>
        <v/>
      </c>
      <c r="K345" s="25">
        <f>$J345</f>
        <v/>
      </c>
      <c r="L345" s="25">
        <f>$I345*$K345</f>
        <v/>
      </c>
      <c r="M345" s="26">
        <f>年度假设!$B$32</f>
        <v/>
      </c>
      <c r="N345" s="25">
        <f>$L345*$M345</f>
        <v/>
      </c>
    </row>
    <row r="346">
      <c r="A346" s="20">
        <f>$A345+1</f>
        <v/>
      </c>
      <c r="B346" s="9">
        <f>IF($A346="","",CHOOSE(WEEKDAY(A346,2),"周一","周二","周三","周四","周五","周六","周日"))</f>
        <v/>
      </c>
      <c r="C346" s="29">
        <f>IFERROR(INDEX($Q$4:$Q$10,WEEKDAY($A346,2)),"")</f>
        <v/>
      </c>
      <c r="D346" s="27">
        <f>IFERROR(INDEX(月度预算!$E$4:$E$15,MONTH($A346)),"")</f>
        <v/>
      </c>
      <c r="E346" s="21">
        <f>IFERROR(INDEX($U$4:$U$15,MONTH($A346)),"")</f>
        <v/>
      </c>
      <c r="F346" s="29">
        <f>IFERROR(INDEX($V$4:$V$15,MONTH($A346)),"")</f>
        <v/>
      </c>
      <c r="G346" s="27">
        <f>IFERROR($D346*$C346*$E346/$F346,"")</f>
        <v/>
      </c>
      <c r="H346" s="21">
        <f>年度假设!$B$7</f>
        <v/>
      </c>
      <c r="I346" s="29">
        <f>$H346*$G346</f>
        <v/>
      </c>
      <c r="J346" s="25">
        <f>IFERROR(INDEX(月度预算!$F$4:$F$15,MONTH($A346)),"")</f>
        <v/>
      </c>
      <c r="K346" s="25">
        <f>$J346</f>
        <v/>
      </c>
      <c r="L346" s="25">
        <f>$I346*$K346</f>
        <v/>
      </c>
      <c r="M346" s="26">
        <f>年度假设!$B$32</f>
        <v/>
      </c>
      <c r="N346" s="25">
        <f>$L346*$M346</f>
        <v/>
      </c>
    </row>
    <row r="347">
      <c r="A347" s="20">
        <f>$A346+1</f>
        <v/>
      </c>
      <c r="B347" s="9">
        <f>IF($A347="","",CHOOSE(WEEKDAY(A347,2),"周一","周二","周三","周四","周五","周六","周日"))</f>
        <v/>
      </c>
      <c r="C347" s="29">
        <f>IFERROR(INDEX($Q$4:$Q$10,WEEKDAY($A347,2)),"")</f>
        <v/>
      </c>
      <c r="D347" s="27">
        <f>IFERROR(INDEX(月度预算!$E$4:$E$15,MONTH($A347)),"")</f>
        <v/>
      </c>
      <c r="E347" s="21">
        <f>IFERROR(INDEX($U$4:$U$15,MONTH($A347)),"")</f>
        <v/>
      </c>
      <c r="F347" s="29">
        <f>IFERROR(INDEX($V$4:$V$15,MONTH($A347)),"")</f>
        <v/>
      </c>
      <c r="G347" s="27">
        <f>IFERROR($D347*$C347*$E347/$F347,"")</f>
        <v/>
      </c>
      <c r="H347" s="21">
        <f>年度假设!$B$7</f>
        <v/>
      </c>
      <c r="I347" s="29">
        <f>$H347*$G347</f>
        <v/>
      </c>
      <c r="J347" s="25">
        <f>IFERROR(INDEX(月度预算!$F$4:$F$15,MONTH($A347)),"")</f>
        <v/>
      </c>
      <c r="K347" s="25">
        <f>$J347</f>
        <v/>
      </c>
      <c r="L347" s="25">
        <f>$I347*$K347</f>
        <v/>
      </c>
      <c r="M347" s="26">
        <f>年度假设!$B$32</f>
        <v/>
      </c>
      <c r="N347" s="25">
        <f>$L347*$M347</f>
        <v/>
      </c>
    </row>
    <row r="348">
      <c r="A348" s="20">
        <f>$A347+1</f>
        <v/>
      </c>
      <c r="B348" s="9">
        <f>IF($A348="","",CHOOSE(WEEKDAY(A348,2),"周一","周二","周三","周四","周五","周六","周日"))</f>
        <v/>
      </c>
      <c r="C348" s="29">
        <f>IFERROR(INDEX($Q$4:$Q$10,WEEKDAY($A348,2)),"")</f>
        <v/>
      </c>
      <c r="D348" s="27">
        <f>IFERROR(INDEX(月度预算!$E$4:$E$15,MONTH($A348)),"")</f>
        <v/>
      </c>
      <c r="E348" s="21">
        <f>IFERROR(INDEX($U$4:$U$15,MONTH($A348)),"")</f>
        <v/>
      </c>
      <c r="F348" s="29">
        <f>IFERROR(INDEX($V$4:$V$15,MONTH($A348)),"")</f>
        <v/>
      </c>
      <c r="G348" s="27">
        <f>IFERROR($D348*$C348*$E348/$F348,"")</f>
        <v/>
      </c>
      <c r="H348" s="21">
        <f>年度假设!$B$7</f>
        <v/>
      </c>
      <c r="I348" s="29">
        <f>$H348*$G348</f>
        <v/>
      </c>
      <c r="J348" s="25">
        <f>IFERROR(INDEX(月度预算!$F$4:$F$15,MONTH($A348)),"")</f>
        <v/>
      </c>
      <c r="K348" s="25">
        <f>$J348</f>
        <v/>
      </c>
      <c r="L348" s="25">
        <f>$I348*$K348</f>
        <v/>
      </c>
      <c r="M348" s="26">
        <f>年度假设!$B$32</f>
        <v/>
      </c>
      <c r="N348" s="25">
        <f>$L348*$M348</f>
        <v/>
      </c>
    </row>
    <row r="349">
      <c r="A349" s="20">
        <f>$A348+1</f>
        <v/>
      </c>
      <c r="B349" s="9">
        <f>IF($A349="","",CHOOSE(WEEKDAY(A349,2),"周一","周二","周三","周四","周五","周六","周日"))</f>
        <v/>
      </c>
      <c r="C349" s="29">
        <f>IFERROR(INDEX($Q$4:$Q$10,WEEKDAY($A349,2)),"")</f>
        <v/>
      </c>
      <c r="D349" s="27">
        <f>IFERROR(INDEX(月度预算!$E$4:$E$15,MONTH($A349)),"")</f>
        <v/>
      </c>
      <c r="E349" s="21">
        <f>IFERROR(INDEX($U$4:$U$15,MONTH($A349)),"")</f>
        <v/>
      </c>
      <c r="F349" s="29">
        <f>IFERROR(INDEX($V$4:$V$15,MONTH($A349)),"")</f>
        <v/>
      </c>
      <c r="G349" s="27">
        <f>IFERROR($D349*$C349*$E349/$F349,"")</f>
        <v/>
      </c>
      <c r="H349" s="21">
        <f>年度假设!$B$7</f>
        <v/>
      </c>
      <c r="I349" s="29">
        <f>$H349*$G349</f>
        <v/>
      </c>
      <c r="J349" s="25">
        <f>IFERROR(INDEX(月度预算!$F$4:$F$15,MONTH($A349)),"")</f>
        <v/>
      </c>
      <c r="K349" s="25">
        <f>$J349</f>
        <v/>
      </c>
      <c r="L349" s="25">
        <f>$I349*$K349</f>
        <v/>
      </c>
      <c r="M349" s="26">
        <f>年度假设!$B$32</f>
        <v/>
      </c>
      <c r="N349" s="25">
        <f>$L349*$M349</f>
        <v/>
      </c>
    </row>
    <row r="350">
      <c r="A350" s="20">
        <f>$A349+1</f>
        <v/>
      </c>
      <c r="B350" s="9">
        <f>IF($A350="","",CHOOSE(WEEKDAY(A350,2),"周一","周二","周三","周四","周五","周六","周日"))</f>
        <v/>
      </c>
      <c r="C350" s="29">
        <f>IFERROR(INDEX($Q$4:$Q$10,WEEKDAY($A350,2)),"")</f>
        <v/>
      </c>
      <c r="D350" s="27">
        <f>IFERROR(INDEX(月度预算!$E$4:$E$15,MONTH($A350)),"")</f>
        <v/>
      </c>
      <c r="E350" s="21">
        <f>IFERROR(INDEX($U$4:$U$15,MONTH($A350)),"")</f>
        <v/>
      </c>
      <c r="F350" s="29">
        <f>IFERROR(INDEX($V$4:$V$15,MONTH($A350)),"")</f>
        <v/>
      </c>
      <c r="G350" s="27">
        <f>IFERROR($D350*$C350*$E350/$F350,"")</f>
        <v/>
      </c>
      <c r="H350" s="21">
        <f>年度假设!$B$7</f>
        <v/>
      </c>
      <c r="I350" s="29">
        <f>$H350*$G350</f>
        <v/>
      </c>
      <c r="J350" s="25">
        <f>IFERROR(INDEX(月度预算!$F$4:$F$15,MONTH($A350)),"")</f>
        <v/>
      </c>
      <c r="K350" s="25">
        <f>$J350</f>
        <v/>
      </c>
      <c r="L350" s="25">
        <f>$I350*$K350</f>
        <v/>
      </c>
      <c r="M350" s="26">
        <f>年度假设!$B$32</f>
        <v/>
      </c>
      <c r="N350" s="25">
        <f>$L350*$M350</f>
        <v/>
      </c>
    </row>
    <row r="351">
      <c r="A351" s="20">
        <f>$A350+1</f>
        <v/>
      </c>
      <c r="B351" s="9">
        <f>IF($A351="","",CHOOSE(WEEKDAY(A351,2),"周一","周二","周三","周四","周五","周六","周日"))</f>
        <v/>
      </c>
      <c r="C351" s="29">
        <f>IFERROR(INDEX($Q$4:$Q$10,WEEKDAY($A351,2)),"")</f>
        <v/>
      </c>
      <c r="D351" s="27">
        <f>IFERROR(INDEX(月度预算!$E$4:$E$15,MONTH($A351)),"")</f>
        <v/>
      </c>
      <c r="E351" s="21">
        <f>IFERROR(INDEX($U$4:$U$15,MONTH($A351)),"")</f>
        <v/>
      </c>
      <c r="F351" s="29">
        <f>IFERROR(INDEX($V$4:$V$15,MONTH($A351)),"")</f>
        <v/>
      </c>
      <c r="G351" s="27">
        <f>IFERROR($D351*$C351*$E351/$F351,"")</f>
        <v/>
      </c>
      <c r="H351" s="21">
        <f>年度假设!$B$7</f>
        <v/>
      </c>
      <c r="I351" s="29">
        <f>$H351*$G351</f>
        <v/>
      </c>
      <c r="J351" s="25">
        <f>IFERROR(INDEX(月度预算!$F$4:$F$15,MONTH($A351)),"")</f>
        <v/>
      </c>
      <c r="K351" s="25">
        <f>$J351</f>
        <v/>
      </c>
      <c r="L351" s="25">
        <f>$I351*$K351</f>
        <v/>
      </c>
      <c r="M351" s="26">
        <f>年度假设!$B$32</f>
        <v/>
      </c>
      <c r="N351" s="25">
        <f>$L351*$M351</f>
        <v/>
      </c>
    </row>
    <row r="352">
      <c r="A352" s="20">
        <f>$A351+1</f>
        <v/>
      </c>
      <c r="B352" s="9">
        <f>IF($A352="","",CHOOSE(WEEKDAY(A352,2),"周一","周二","周三","周四","周五","周六","周日"))</f>
        <v/>
      </c>
      <c r="C352" s="29">
        <f>IFERROR(INDEX($Q$4:$Q$10,WEEKDAY($A352,2)),"")</f>
        <v/>
      </c>
      <c r="D352" s="27">
        <f>IFERROR(INDEX(月度预算!$E$4:$E$15,MONTH($A352)),"")</f>
        <v/>
      </c>
      <c r="E352" s="21">
        <f>IFERROR(INDEX($U$4:$U$15,MONTH($A352)),"")</f>
        <v/>
      </c>
      <c r="F352" s="29">
        <f>IFERROR(INDEX($V$4:$V$15,MONTH($A352)),"")</f>
        <v/>
      </c>
      <c r="G352" s="27">
        <f>IFERROR($D352*$C352*$E352/$F352,"")</f>
        <v/>
      </c>
      <c r="H352" s="21">
        <f>年度假设!$B$7</f>
        <v/>
      </c>
      <c r="I352" s="29">
        <f>$H352*$G352</f>
        <v/>
      </c>
      <c r="J352" s="25">
        <f>IFERROR(INDEX(月度预算!$F$4:$F$15,MONTH($A352)),"")</f>
        <v/>
      </c>
      <c r="K352" s="25">
        <f>$J352</f>
        <v/>
      </c>
      <c r="L352" s="25">
        <f>$I352*$K352</f>
        <v/>
      </c>
      <c r="M352" s="26">
        <f>年度假设!$B$32</f>
        <v/>
      </c>
      <c r="N352" s="25">
        <f>$L352*$M352</f>
        <v/>
      </c>
    </row>
    <row r="353">
      <c r="A353" s="20">
        <f>$A352+1</f>
        <v/>
      </c>
      <c r="B353" s="9">
        <f>IF($A353="","",CHOOSE(WEEKDAY(A353,2),"周一","周二","周三","周四","周五","周六","周日"))</f>
        <v/>
      </c>
      <c r="C353" s="29">
        <f>IFERROR(INDEX($Q$4:$Q$10,WEEKDAY($A353,2)),"")</f>
        <v/>
      </c>
      <c r="D353" s="27">
        <f>IFERROR(INDEX(月度预算!$E$4:$E$15,MONTH($A353)),"")</f>
        <v/>
      </c>
      <c r="E353" s="21">
        <f>IFERROR(INDEX($U$4:$U$15,MONTH($A353)),"")</f>
        <v/>
      </c>
      <c r="F353" s="29">
        <f>IFERROR(INDEX($V$4:$V$15,MONTH($A353)),"")</f>
        <v/>
      </c>
      <c r="G353" s="27">
        <f>IFERROR($D353*$C353*$E353/$F353,"")</f>
        <v/>
      </c>
      <c r="H353" s="21">
        <f>年度假设!$B$7</f>
        <v/>
      </c>
      <c r="I353" s="29">
        <f>$H353*$G353</f>
        <v/>
      </c>
      <c r="J353" s="25">
        <f>IFERROR(INDEX(月度预算!$F$4:$F$15,MONTH($A353)),"")</f>
        <v/>
      </c>
      <c r="K353" s="25">
        <f>$J353</f>
        <v/>
      </c>
      <c r="L353" s="25">
        <f>$I353*$K353</f>
        <v/>
      </c>
      <c r="M353" s="26">
        <f>年度假设!$B$32</f>
        <v/>
      </c>
      <c r="N353" s="25">
        <f>$L353*$M353</f>
        <v/>
      </c>
    </row>
    <row r="354">
      <c r="A354" s="20">
        <f>$A353+1</f>
        <v/>
      </c>
      <c r="B354" s="9">
        <f>IF($A354="","",CHOOSE(WEEKDAY(A354,2),"周一","周二","周三","周四","周五","周六","周日"))</f>
        <v/>
      </c>
      <c r="C354" s="29">
        <f>IFERROR(INDEX($Q$4:$Q$10,WEEKDAY($A354,2)),"")</f>
        <v/>
      </c>
      <c r="D354" s="27">
        <f>IFERROR(INDEX(月度预算!$E$4:$E$15,MONTH($A354)),"")</f>
        <v/>
      </c>
      <c r="E354" s="21">
        <f>IFERROR(INDEX($U$4:$U$15,MONTH($A354)),"")</f>
        <v/>
      </c>
      <c r="F354" s="29">
        <f>IFERROR(INDEX($V$4:$V$15,MONTH($A354)),"")</f>
        <v/>
      </c>
      <c r="G354" s="27">
        <f>IFERROR($D354*$C354*$E354/$F354,"")</f>
        <v/>
      </c>
      <c r="H354" s="21">
        <f>年度假设!$B$7</f>
        <v/>
      </c>
      <c r="I354" s="29">
        <f>$H354*$G354</f>
        <v/>
      </c>
      <c r="J354" s="25">
        <f>IFERROR(INDEX(月度预算!$F$4:$F$15,MONTH($A354)),"")</f>
        <v/>
      </c>
      <c r="K354" s="25">
        <f>$J354</f>
        <v/>
      </c>
      <c r="L354" s="25">
        <f>$I354*$K354</f>
        <v/>
      </c>
      <c r="M354" s="26">
        <f>年度假设!$B$32</f>
        <v/>
      </c>
      <c r="N354" s="25">
        <f>$L354*$M354</f>
        <v/>
      </c>
    </row>
    <row r="355">
      <c r="A355" s="20">
        <f>$A354+1</f>
        <v/>
      </c>
      <c r="B355" s="9">
        <f>IF($A355="","",CHOOSE(WEEKDAY(A355,2),"周一","周二","周三","周四","周五","周六","周日"))</f>
        <v/>
      </c>
      <c r="C355" s="29">
        <f>IFERROR(INDEX($Q$4:$Q$10,WEEKDAY($A355,2)),"")</f>
        <v/>
      </c>
      <c r="D355" s="27">
        <f>IFERROR(INDEX(月度预算!$E$4:$E$15,MONTH($A355)),"")</f>
        <v/>
      </c>
      <c r="E355" s="21">
        <f>IFERROR(INDEX($U$4:$U$15,MONTH($A355)),"")</f>
        <v/>
      </c>
      <c r="F355" s="29">
        <f>IFERROR(INDEX($V$4:$V$15,MONTH($A355)),"")</f>
        <v/>
      </c>
      <c r="G355" s="27">
        <f>IFERROR($D355*$C355*$E355/$F355,"")</f>
        <v/>
      </c>
      <c r="H355" s="21">
        <f>年度假设!$B$7</f>
        <v/>
      </c>
      <c r="I355" s="29">
        <f>$H355*$G355</f>
        <v/>
      </c>
      <c r="J355" s="25">
        <f>IFERROR(INDEX(月度预算!$F$4:$F$15,MONTH($A355)),"")</f>
        <v/>
      </c>
      <c r="K355" s="25">
        <f>$J355</f>
        <v/>
      </c>
      <c r="L355" s="25">
        <f>$I355*$K355</f>
        <v/>
      </c>
      <c r="M355" s="26">
        <f>年度假设!$B$32</f>
        <v/>
      </c>
      <c r="N355" s="25">
        <f>$L355*$M355</f>
        <v/>
      </c>
    </row>
    <row r="356">
      <c r="A356" s="20">
        <f>$A355+1</f>
        <v/>
      </c>
      <c r="B356" s="9">
        <f>IF($A356="","",CHOOSE(WEEKDAY(A356,2),"周一","周二","周三","周四","周五","周六","周日"))</f>
        <v/>
      </c>
      <c r="C356" s="29">
        <f>IFERROR(INDEX($Q$4:$Q$10,WEEKDAY($A356,2)),"")</f>
        <v/>
      </c>
      <c r="D356" s="27">
        <f>IFERROR(INDEX(月度预算!$E$4:$E$15,MONTH($A356)),"")</f>
        <v/>
      </c>
      <c r="E356" s="21">
        <f>IFERROR(INDEX($U$4:$U$15,MONTH($A356)),"")</f>
        <v/>
      </c>
      <c r="F356" s="29">
        <f>IFERROR(INDEX($V$4:$V$15,MONTH($A356)),"")</f>
        <v/>
      </c>
      <c r="G356" s="27">
        <f>IFERROR($D356*$C356*$E356/$F356,"")</f>
        <v/>
      </c>
      <c r="H356" s="21">
        <f>年度假设!$B$7</f>
        <v/>
      </c>
      <c r="I356" s="29">
        <f>$H356*$G356</f>
        <v/>
      </c>
      <c r="J356" s="25">
        <f>IFERROR(INDEX(月度预算!$F$4:$F$15,MONTH($A356)),"")</f>
        <v/>
      </c>
      <c r="K356" s="25">
        <f>$J356</f>
        <v/>
      </c>
      <c r="L356" s="25">
        <f>$I356*$K356</f>
        <v/>
      </c>
      <c r="M356" s="26">
        <f>年度假设!$B$32</f>
        <v/>
      </c>
      <c r="N356" s="25">
        <f>$L356*$M356</f>
        <v/>
      </c>
    </row>
    <row r="357">
      <c r="A357" s="20">
        <f>$A356+1</f>
        <v/>
      </c>
      <c r="B357" s="9">
        <f>IF($A357="","",CHOOSE(WEEKDAY(A357,2),"周一","周二","周三","周四","周五","周六","周日"))</f>
        <v/>
      </c>
      <c r="C357" s="29">
        <f>IFERROR(INDEX($Q$4:$Q$10,WEEKDAY($A357,2)),"")</f>
        <v/>
      </c>
      <c r="D357" s="27">
        <f>IFERROR(INDEX(月度预算!$E$4:$E$15,MONTH($A357)),"")</f>
        <v/>
      </c>
      <c r="E357" s="21">
        <f>IFERROR(INDEX($U$4:$U$15,MONTH($A357)),"")</f>
        <v/>
      </c>
      <c r="F357" s="29">
        <f>IFERROR(INDEX($V$4:$V$15,MONTH($A357)),"")</f>
        <v/>
      </c>
      <c r="G357" s="27">
        <f>IFERROR($D357*$C357*$E357/$F357,"")</f>
        <v/>
      </c>
      <c r="H357" s="21">
        <f>年度假设!$B$7</f>
        <v/>
      </c>
      <c r="I357" s="29">
        <f>$H357*$G357</f>
        <v/>
      </c>
      <c r="J357" s="25">
        <f>IFERROR(INDEX(月度预算!$F$4:$F$15,MONTH($A357)),"")</f>
        <v/>
      </c>
      <c r="K357" s="25">
        <f>$J357</f>
        <v/>
      </c>
      <c r="L357" s="25">
        <f>$I357*$K357</f>
        <v/>
      </c>
      <c r="M357" s="26">
        <f>年度假设!$B$32</f>
        <v/>
      </c>
      <c r="N357" s="25">
        <f>$L357*$M357</f>
        <v/>
      </c>
    </row>
    <row r="358">
      <c r="A358" s="20">
        <f>$A357+1</f>
        <v/>
      </c>
      <c r="B358" s="9">
        <f>IF($A358="","",CHOOSE(WEEKDAY(A358,2),"周一","周二","周三","周四","周五","周六","周日"))</f>
        <v/>
      </c>
      <c r="C358" s="29">
        <f>IFERROR(INDEX($Q$4:$Q$10,WEEKDAY($A358,2)),"")</f>
        <v/>
      </c>
      <c r="D358" s="27">
        <f>IFERROR(INDEX(月度预算!$E$4:$E$15,MONTH($A358)),"")</f>
        <v/>
      </c>
      <c r="E358" s="21">
        <f>IFERROR(INDEX($U$4:$U$15,MONTH($A358)),"")</f>
        <v/>
      </c>
      <c r="F358" s="29">
        <f>IFERROR(INDEX($V$4:$V$15,MONTH($A358)),"")</f>
        <v/>
      </c>
      <c r="G358" s="27">
        <f>IFERROR($D358*$C358*$E358/$F358,"")</f>
        <v/>
      </c>
      <c r="H358" s="21">
        <f>年度假设!$B$7</f>
        <v/>
      </c>
      <c r="I358" s="29">
        <f>$H358*$G358</f>
        <v/>
      </c>
      <c r="J358" s="25">
        <f>IFERROR(INDEX(月度预算!$F$4:$F$15,MONTH($A358)),"")</f>
        <v/>
      </c>
      <c r="K358" s="25">
        <f>$J358</f>
        <v/>
      </c>
      <c r="L358" s="25">
        <f>$I358*$K358</f>
        <v/>
      </c>
      <c r="M358" s="26">
        <f>年度假设!$B$32</f>
        <v/>
      </c>
      <c r="N358" s="25">
        <f>$L358*$M358</f>
        <v/>
      </c>
    </row>
    <row r="359">
      <c r="A359" s="20">
        <f>$A358+1</f>
        <v/>
      </c>
      <c r="B359" s="9">
        <f>IF($A359="","",CHOOSE(WEEKDAY(A359,2),"周一","周二","周三","周四","周五","周六","周日"))</f>
        <v/>
      </c>
      <c r="C359" s="29">
        <f>IFERROR(INDEX($Q$4:$Q$10,WEEKDAY($A359,2)),"")</f>
        <v/>
      </c>
      <c r="D359" s="27">
        <f>IFERROR(INDEX(月度预算!$E$4:$E$15,MONTH($A359)),"")</f>
        <v/>
      </c>
      <c r="E359" s="21">
        <f>IFERROR(INDEX($U$4:$U$15,MONTH($A359)),"")</f>
        <v/>
      </c>
      <c r="F359" s="29">
        <f>IFERROR(INDEX($V$4:$V$15,MONTH($A359)),"")</f>
        <v/>
      </c>
      <c r="G359" s="27">
        <f>IFERROR($D359*$C359*$E359/$F359,"")</f>
        <v/>
      </c>
      <c r="H359" s="21">
        <f>年度假设!$B$7</f>
        <v/>
      </c>
      <c r="I359" s="29">
        <f>$H359*$G359</f>
        <v/>
      </c>
      <c r="J359" s="25">
        <f>IFERROR(INDEX(月度预算!$F$4:$F$15,MONTH($A359)),"")</f>
        <v/>
      </c>
      <c r="K359" s="25">
        <f>$J359</f>
        <v/>
      </c>
      <c r="L359" s="25">
        <f>$I359*$K359</f>
        <v/>
      </c>
      <c r="M359" s="26">
        <f>年度假设!$B$32</f>
        <v/>
      </c>
      <c r="N359" s="25">
        <f>$L359*$M359</f>
        <v/>
      </c>
    </row>
    <row r="360">
      <c r="A360" s="20">
        <f>$A359+1</f>
        <v/>
      </c>
      <c r="B360" s="9">
        <f>IF($A360="","",CHOOSE(WEEKDAY(A360,2),"周一","周二","周三","周四","周五","周六","周日"))</f>
        <v/>
      </c>
      <c r="C360" s="29">
        <f>IFERROR(INDEX($Q$4:$Q$10,WEEKDAY($A360,2)),"")</f>
        <v/>
      </c>
      <c r="D360" s="27">
        <f>IFERROR(INDEX(月度预算!$E$4:$E$15,MONTH($A360)),"")</f>
        <v/>
      </c>
      <c r="E360" s="21">
        <f>IFERROR(INDEX($U$4:$U$15,MONTH($A360)),"")</f>
        <v/>
      </c>
      <c r="F360" s="29">
        <f>IFERROR(INDEX($V$4:$V$15,MONTH($A360)),"")</f>
        <v/>
      </c>
      <c r="G360" s="27">
        <f>IFERROR($D360*$C360*$E360/$F360,"")</f>
        <v/>
      </c>
      <c r="H360" s="21">
        <f>年度假设!$B$7</f>
        <v/>
      </c>
      <c r="I360" s="29">
        <f>$H360*$G360</f>
        <v/>
      </c>
      <c r="J360" s="25">
        <f>IFERROR(INDEX(月度预算!$F$4:$F$15,MONTH($A360)),"")</f>
        <v/>
      </c>
      <c r="K360" s="25">
        <f>$J360</f>
        <v/>
      </c>
      <c r="L360" s="25">
        <f>$I360*$K360</f>
        <v/>
      </c>
      <c r="M360" s="26">
        <f>年度假设!$B$32</f>
        <v/>
      </c>
      <c r="N360" s="25">
        <f>$L360*$M360</f>
        <v/>
      </c>
    </row>
    <row r="361">
      <c r="A361" s="20">
        <f>$A360+1</f>
        <v/>
      </c>
      <c r="B361" s="9">
        <f>IF($A361="","",CHOOSE(WEEKDAY(A361,2),"周一","周二","周三","周四","周五","周六","周日"))</f>
        <v/>
      </c>
      <c r="C361" s="29">
        <f>IFERROR(INDEX($Q$4:$Q$10,WEEKDAY($A361,2)),"")</f>
        <v/>
      </c>
      <c r="D361" s="27">
        <f>IFERROR(INDEX(月度预算!$E$4:$E$15,MONTH($A361)),"")</f>
        <v/>
      </c>
      <c r="E361" s="21">
        <f>IFERROR(INDEX($U$4:$U$15,MONTH($A361)),"")</f>
        <v/>
      </c>
      <c r="F361" s="29">
        <f>IFERROR(INDEX($V$4:$V$15,MONTH($A361)),"")</f>
        <v/>
      </c>
      <c r="G361" s="27">
        <f>IFERROR($D361*$C361*$E361/$F361,"")</f>
        <v/>
      </c>
      <c r="H361" s="21">
        <f>年度假设!$B$7</f>
        <v/>
      </c>
      <c r="I361" s="29">
        <f>$H361*$G361</f>
        <v/>
      </c>
      <c r="J361" s="25">
        <f>IFERROR(INDEX(月度预算!$F$4:$F$15,MONTH($A361)),"")</f>
        <v/>
      </c>
      <c r="K361" s="25">
        <f>$J361</f>
        <v/>
      </c>
      <c r="L361" s="25">
        <f>$I361*$K361</f>
        <v/>
      </c>
      <c r="M361" s="26">
        <f>年度假设!$B$32</f>
        <v/>
      </c>
      <c r="N361" s="25">
        <f>$L361*$M361</f>
        <v/>
      </c>
    </row>
    <row r="362">
      <c r="A362" s="20">
        <f>$A361+1</f>
        <v/>
      </c>
      <c r="B362" s="9">
        <f>IF($A362="","",CHOOSE(WEEKDAY(A362,2),"周一","周二","周三","周四","周五","周六","周日"))</f>
        <v/>
      </c>
      <c r="C362" s="29">
        <f>IFERROR(INDEX($Q$4:$Q$10,WEEKDAY($A362,2)),"")</f>
        <v/>
      </c>
      <c r="D362" s="27">
        <f>IFERROR(INDEX(月度预算!$E$4:$E$15,MONTH($A362)),"")</f>
        <v/>
      </c>
      <c r="E362" s="21">
        <f>IFERROR(INDEX($U$4:$U$15,MONTH($A362)),"")</f>
        <v/>
      </c>
      <c r="F362" s="29">
        <f>IFERROR(INDEX($V$4:$V$15,MONTH($A362)),"")</f>
        <v/>
      </c>
      <c r="G362" s="27">
        <f>IFERROR($D362*$C362*$E362/$F362,"")</f>
        <v/>
      </c>
      <c r="H362" s="21">
        <f>年度假设!$B$7</f>
        <v/>
      </c>
      <c r="I362" s="29">
        <f>$H362*$G362</f>
        <v/>
      </c>
      <c r="J362" s="25">
        <f>IFERROR(INDEX(月度预算!$F$4:$F$15,MONTH($A362)),"")</f>
        <v/>
      </c>
      <c r="K362" s="25">
        <f>$J362</f>
        <v/>
      </c>
      <c r="L362" s="25">
        <f>$I362*$K362</f>
        <v/>
      </c>
      <c r="M362" s="26">
        <f>年度假设!$B$32</f>
        <v/>
      </c>
      <c r="N362" s="25">
        <f>$L362*$M362</f>
        <v/>
      </c>
    </row>
    <row r="363">
      <c r="A363" s="20">
        <f>$A362+1</f>
        <v/>
      </c>
      <c r="B363" s="9">
        <f>IF($A363="","",CHOOSE(WEEKDAY(A363,2),"周一","周二","周三","周四","周五","周六","周日"))</f>
        <v/>
      </c>
      <c r="C363" s="29">
        <f>IFERROR(INDEX($Q$4:$Q$10,WEEKDAY($A363,2)),"")</f>
        <v/>
      </c>
      <c r="D363" s="27">
        <f>IFERROR(INDEX(月度预算!$E$4:$E$15,MONTH($A363)),"")</f>
        <v/>
      </c>
      <c r="E363" s="21">
        <f>IFERROR(INDEX($U$4:$U$15,MONTH($A363)),"")</f>
        <v/>
      </c>
      <c r="F363" s="29">
        <f>IFERROR(INDEX($V$4:$V$15,MONTH($A363)),"")</f>
        <v/>
      </c>
      <c r="G363" s="27">
        <f>IFERROR($D363*$C363*$E363/$F363,"")</f>
        <v/>
      </c>
      <c r="H363" s="21">
        <f>年度假设!$B$7</f>
        <v/>
      </c>
      <c r="I363" s="29">
        <f>$H363*$G363</f>
        <v/>
      </c>
      <c r="J363" s="25">
        <f>IFERROR(INDEX(月度预算!$F$4:$F$15,MONTH($A363)),"")</f>
        <v/>
      </c>
      <c r="K363" s="25">
        <f>$J363</f>
        <v/>
      </c>
      <c r="L363" s="25">
        <f>$I363*$K363</f>
        <v/>
      </c>
      <c r="M363" s="26">
        <f>年度假设!$B$32</f>
        <v/>
      </c>
      <c r="N363" s="25">
        <f>$L363*$M363</f>
        <v/>
      </c>
    </row>
    <row r="364">
      <c r="A364" s="20">
        <f>$A363+1</f>
        <v/>
      </c>
      <c r="B364" s="9">
        <f>IF($A364="","",CHOOSE(WEEKDAY(A364,2),"周一","周二","周三","周四","周五","周六","周日"))</f>
        <v/>
      </c>
      <c r="C364" s="29">
        <f>IFERROR(INDEX($Q$4:$Q$10,WEEKDAY($A364,2)),"")</f>
        <v/>
      </c>
      <c r="D364" s="27">
        <f>IFERROR(INDEX(月度预算!$E$4:$E$15,MONTH($A364)),"")</f>
        <v/>
      </c>
      <c r="E364" s="21">
        <f>IFERROR(INDEX($U$4:$U$15,MONTH($A364)),"")</f>
        <v/>
      </c>
      <c r="F364" s="29">
        <f>IFERROR(INDEX($V$4:$V$15,MONTH($A364)),"")</f>
        <v/>
      </c>
      <c r="G364" s="27">
        <f>IFERROR($D364*$C364*$E364/$F364,"")</f>
        <v/>
      </c>
      <c r="H364" s="21">
        <f>年度假设!$B$7</f>
        <v/>
      </c>
      <c r="I364" s="29">
        <f>$H364*$G364</f>
        <v/>
      </c>
      <c r="J364" s="25">
        <f>IFERROR(INDEX(月度预算!$F$4:$F$15,MONTH($A364)),"")</f>
        <v/>
      </c>
      <c r="K364" s="25">
        <f>$J364</f>
        <v/>
      </c>
      <c r="L364" s="25">
        <f>$I364*$K364</f>
        <v/>
      </c>
      <c r="M364" s="26">
        <f>年度假设!$B$32</f>
        <v/>
      </c>
      <c r="N364" s="25">
        <f>$L364*$M364</f>
        <v/>
      </c>
    </row>
    <row r="365">
      <c r="A365" s="20">
        <f>$A364+1</f>
        <v/>
      </c>
      <c r="B365" s="9">
        <f>IF($A365="","",CHOOSE(WEEKDAY(A365,2),"周一","周二","周三","周四","周五","周六","周日"))</f>
        <v/>
      </c>
      <c r="C365" s="29">
        <f>IFERROR(INDEX($Q$4:$Q$10,WEEKDAY($A365,2)),"")</f>
        <v/>
      </c>
      <c r="D365" s="27">
        <f>IFERROR(INDEX(月度预算!$E$4:$E$15,MONTH($A365)),"")</f>
        <v/>
      </c>
      <c r="E365" s="21">
        <f>IFERROR(INDEX($U$4:$U$15,MONTH($A365)),"")</f>
        <v/>
      </c>
      <c r="F365" s="29">
        <f>IFERROR(INDEX($V$4:$V$15,MONTH($A365)),"")</f>
        <v/>
      </c>
      <c r="G365" s="27">
        <f>IFERROR($D365*$C365*$E365/$F365,"")</f>
        <v/>
      </c>
      <c r="H365" s="21">
        <f>年度假设!$B$7</f>
        <v/>
      </c>
      <c r="I365" s="29">
        <f>$H365*$G365</f>
        <v/>
      </c>
      <c r="J365" s="25">
        <f>IFERROR(INDEX(月度预算!$F$4:$F$15,MONTH($A365)),"")</f>
        <v/>
      </c>
      <c r="K365" s="25">
        <f>$J365</f>
        <v/>
      </c>
      <c r="L365" s="25">
        <f>$I365*$K365</f>
        <v/>
      </c>
      <c r="M365" s="26">
        <f>年度假设!$B$32</f>
        <v/>
      </c>
      <c r="N365" s="25">
        <f>$L365*$M365</f>
        <v/>
      </c>
    </row>
    <row r="366">
      <c r="A366" s="20">
        <f>$A365+1</f>
        <v/>
      </c>
      <c r="B366" s="9">
        <f>IF($A366="","",CHOOSE(WEEKDAY(A366,2),"周一","周二","周三","周四","周五","周六","周日"))</f>
        <v/>
      </c>
      <c r="C366" s="29">
        <f>IFERROR(INDEX($Q$4:$Q$10,WEEKDAY($A366,2)),"")</f>
        <v/>
      </c>
      <c r="D366" s="27">
        <f>IFERROR(INDEX(月度预算!$E$4:$E$15,MONTH($A366)),"")</f>
        <v/>
      </c>
      <c r="E366" s="21">
        <f>IFERROR(INDEX($U$4:$U$15,MONTH($A366)),"")</f>
        <v/>
      </c>
      <c r="F366" s="29">
        <f>IFERROR(INDEX($V$4:$V$15,MONTH($A366)),"")</f>
        <v/>
      </c>
      <c r="G366" s="27">
        <f>IFERROR($D366*$C366*$E366/$F366,"")</f>
        <v/>
      </c>
      <c r="H366" s="21">
        <f>年度假设!$B$7</f>
        <v/>
      </c>
      <c r="I366" s="29">
        <f>$H366*$G366</f>
        <v/>
      </c>
      <c r="J366" s="25">
        <f>IFERROR(INDEX(月度预算!$F$4:$F$15,MONTH($A366)),"")</f>
        <v/>
      </c>
      <c r="K366" s="25">
        <f>$J366</f>
        <v/>
      </c>
      <c r="L366" s="25">
        <f>$I366*$K366</f>
        <v/>
      </c>
      <c r="M366" s="26">
        <f>年度假设!$B$32</f>
        <v/>
      </c>
      <c r="N366" s="25">
        <f>$L366*$M366</f>
        <v/>
      </c>
    </row>
    <row r="367">
      <c r="A367" s="20">
        <f>$A366+1</f>
        <v/>
      </c>
      <c r="B367" s="9">
        <f>IF($A367="","",CHOOSE(WEEKDAY(A367,2),"周一","周二","周三","周四","周五","周六","周日"))</f>
        <v/>
      </c>
      <c r="C367" s="29">
        <f>IFERROR(INDEX($Q$4:$Q$10,WEEKDAY($A367,2)),"")</f>
        <v/>
      </c>
      <c r="D367" s="27">
        <f>IFERROR(INDEX(月度预算!$E$4:$E$15,MONTH($A367)),"")</f>
        <v/>
      </c>
      <c r="E367" s="21">
        <f>IFERROR(INDEX($U$4:$U$15,MONTH($A367)),"")</f>
        <v/>
      </c>
      <c r="F367" s="29">
        <f>IFERROR(INDEX($V$4:$V$15,MONTH($A367)),"")</f>
        <v/>
      </c>
      <c r="G367" s="27">
        <f>IFERROR($D367*$C367*$E367/$F367,"")</f>
        <v/>
      </c>
      <c r="H367" s="21">
        <f>年度假设!$B$7</f>
        <v/>
      </c>
      <c r="I367" s="29">
        <f>$H367*$G367</f>
        <v/>
      </c>
      <c r="J367" s="25">
        <f>IFERROR(INDEX(月度预算!$F$4:$F$15,MONTH($A367)),"")</f>
        <v/>
      </c>
      <c r="K367" s="25">
        <f>$J367</f>
        <v/>
      </c>
      <c r="L367" s="25">
        <f>$I367*$K367</f>
        <v/>
      </c>
      <c r="M367" s="26">
        <f>年度假设!$B$32</f>
        <v/>
      </c>
      <c r="N367" s="25">
        <f>$L367*$M367</f>
        <v/>
      </c>
    </row>
    <row r="368">
      <c r="A368" s="20">
        <f>$A367+1</f>
        <v/>
      </c>
      <c r="B368" s="9">
        <f>IF($A368="","",CHOOSE(WEEKDAY(A368,2),"周一","周二","周三","周四","周五","周六","周日"))</f>
        <v/>
      </c>
      <c r="C368" s="29">
        <f>IFERROR(INDEX($Q$4:$Q$10,WEEKDAY($A368,2)),"")</f>
        <v/>
      </c>
      <c r="D368" s="27">
        <f>IFERROR(INDEX(月度预算!$E$4:$E$15,MONTH($A368)),"")</f>
        <v/>
      </c>
      <c r="E368" s="21">
        <f>IFERROR(INDEX($U$4:$U$15,MONTH($A368)),"")</f>
        <v/>
      </c>
      <c r="F368" s="29">
        <f>IFERROR(INDEX($V$4:$V$15,MONTH($A368)),"")</f>
        <v/>
      </c>
      <c r="G368" s="27">
        <f>IFERROR($D368*$C368*$E368/$F368,"")</f>
        <v/>
      </c>
      <c r="H368" s="21">
        <f>年度假设!$B$7</f>
        <v/>
      </c>
      <c r="I368" s="29">
        <f>$H368*$G368</f>
        <v/>
      </c>
      <c r="J368" s="25">
        <f>IFERROR(INDEX(月度预算!$F$4:$F$15,MONTH($A368)),"")</f>
        <v/>
      </c>
      <c r="K368" s="25">
        <f>$J368</f>
        <v/>
      </c>
      <c r="L368" s="25">
        <f>$I368*$K368</f>
        <v/>
      </c>
      <c r="M368" s="26">
        <f>年度假设!$B$32</f>
        <v/>
      </c>
      <c r="N368" s="25">
        <f>$L368*$M368</f>
        <v/>
      </c>
    </row>
  </sheetData>
  <mergeCells count="2">
    <mergeCell ref="A2:N2"/>
    <mergeCell ref="A1:N1"/>
  </mergeCells>
  <conditionalFormatting sqref="G4:G368">
    <cfRule type="cellIs" priority="1" operator="between" dxfId="3">
      <formula>0.55</formula>
      <formula>0.98</formula>
    </cfRule>
    <cfRule type="cellIs" priority="2" operator="between" dxfId="4">
      <formula>0.4</formula>
      <formula>0.55</formula>
    </cfRule>
    <cfRule type="cellIs" priority="3" operator="lessThan" dxfId="0">
      <formula>0.55</formula>
    </cfRule>
    <cfRule type="cellIs" priority="4" operator="greaterThan" dxfId="0">
      <formula>0.98</formula>
    </cfRule>
  </conditionalFormatting>
  <conditionalFormatting sqref="AA4:AA15">
    <cfRule type="expression" priority="5" dxfId="0">
      <formula>ABS($AA4)&gt;0.01</formula>
    </cfRule>
    <cfRule type="expression" priority="6" dxfId="3">
      <formula>ABS($AA4)&lt;=0.01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  <col width="13" customWidth="1" min="10" max="10"/>
    <col width="12" customWidth="1" min="11" max="11"/>
    <col width="14" customWidth="1" min="12" max="12"/>
  </cols>
  <sheetData>
    <row r="1" ht="30" customHeight="1">
      <c r="A1" s="1" t="inlineStr">
        <is>
          <t>滚动预测 · 未来 12 个月</t>
        </is>
      </c>
    </row>
    <row r="2" ht="26" customHeight="1">
      <c r="A2" s="2" t="inlineStr">
        <is>
          <t>输入：起始月份、每月状态与 OCC/ADR（已过月份填实际，未来月份填预测）。其余全部为公式。</t>
        </is>
      </c>
    </row>
    <row r="4">
      <c r="A4" s="7" t="inlineStr">
        <is>
          <t>滚动起始月份</t>
        </is>
      </c>
      <c r="B4" s="19" t="n">
        <v>46388</v>
      </c>
      <c r="C4" s="39" t="inlineStr">
        <is>
          <t>未来 12 个月的第一天；改这里整表重排</t>
        </is>
      </c>
      <c r="D4" s="40" t="n"/>
      <c r="E4" s="40" t="n"/>
      <c r="F4" s="40" t="n"/>
      <c r="G4" s="40" t="n"/>
      <c r="H4" s="40" t="n"/>
      <c r="I4" s="40" t="n"/>
      <c r="J4" s="40" t="n"/>
      <c r="K4" s="40" t="n"/>
      <c r="L4" s="41" t="n"/>
    </row>
    <row r="5" ht="22" customHeight="1">
      <c r="A5" s="3" t="inlineStr">
        <is>
          <t>未来 12 个月滚动预测</t>
        </is>
      </c>
    </row>
    <row r="6" ht="38" customHeight="1">
      <c r="A6" s="12" t="inlineStr">
        <is>
          <t>月份</t>
        </is>
      </c>
      <c r="B6" s="12" t="inlineStr">
        <is>
          <t>月份起始日</t>
        </is>
      </c>
      <c r="C6" s="12" t="inlineStr">
        <is>
          <t>状态</t>
        </is>
      </c>
      <c r="D6" s="12" t="inlineStr">
        <is>
          <t>OCC
实际/预测</t>
        </is>
      </c>
      <c r="E6" s="12" t="inlineStr">
        <is>
          <t>ADR
实际/预测</t>
        </is>
      </c>
      <c r="F6" s="12" t="inlineStr">
        <is>
          <t>RevPAR</t>
        </is>
      </c>
      <c r="G6" s="12" t="inlineStr">
        <is>
          <t>天数</t>
        </is>
      </c>
      <c r="H6" s="12" t="inlineStr">
        <is>
          <t>可售房晚</t>
        </is>
      </c>
      <c r="I6" s="12" t="inlineStr">
        <is>
          <t>已售房晚</t>
        </is>
      </c>
      <c r="J6" s="12" t="inlineStr">
        <is>
          <t>客房收入</t>
        </is>
      </c>
      <c r="K6" s="12" t="inlineStr">
        <is>
          <t>餐饮收入</t>
        </is>
      </c>
      <c r="L6" s="12" t="inlineStr">
        <is>
          <t>总营收</t>
        </is>
      </c>
    </row>
    <row r="7">
      <c r="A7" s="28" t="n">
        <v>1</v>
      </c>
      <c r="B7" s="20">
        <f>$B$4</f>
        <v/>
      </c>
      <c r="C7" s="5" t="inlineStr">
        <is>
          <t>已过</t>
        </is>
      </c>
      <c r="D7" s="22" t="n">
        <v>0.658</v>
      </c>
      <c r="E7" s="23" t="n">
        <v>541</v>
      </c>
      <c r="F7" s="24">
        <f>$D7*$E7</f>
        <v/>
      </c>
      <c r="G7" s="21">
        <f>EOMONTH($B7,0)-$B7+1</f>
        <v/>
      </c>
      <c r="H7" s="21">
        <f>$G7*年度假设!$B$7</f>
        <v/>
      </c>
      <c r="I7" s="29">
        <f>$H7*$D7</f>
        <v/>
      </c>
      <c r="J7" s="25">
        <f>$I7*$E7</f>
        <v/>
      </c>
      <c r="K7" s="25">
        <f>$J7*年度假设!$B$29</f>
        <v/>
      </c>
      <c r="L7" s="25">
        <f>$J7+$K7+$J7*年度假设!$B$30</f>
        <v/>
      </c>
    </row>
    <row r="8">
      <c r="A8" s="28" t="n">
        <v>2</v>
      </c>
      <c r="B8" s="20">
        <f>EOMONTH($B7,0)+1</f>
        <v/>
      </c>
      <c r="C8" s="5" t="inlineStr">
        <is>
          <t>已过</t>
        </is>
      </c>
      <c r="D8" s="22" t="n">
        <v>0.67</v>
      </c>
      <c r="E8" s="23" t="n">
        <v>573</v>
      </c>
      <c r="F8" s="24">
        <f>$D8*$E8</f>
        <v/>
      </c>
      <c r="G8" s="21">
        <f>EOMONTH($B8,0)-$B8+1</f>
        <v/>
      </c>
      <c r="H8" s="21">
        <f>$G8*年度假设!$B$7</f>
        <v/>
      </c>
      <c r="I8" s="29">
        <f>$H8*$D8</f>
        <v/>
      </c>
      <c r="J8" s="25">
        <f>$I8*$E8</f>
        <v/>
      </c>
      <c r="K8" s="25">
        <f>$J8*年度假设!$B$29</f>
        <v/>
      </c>
      <c r="L8" s="25">
        <f>$J8+$K8+$J8*年度假设!$B$30</f>
        <v/>
      </c>
    </row>
    <row r="9">
      <c r="A9" s="28" t="n">
        <v>3</v>
      </c>
      <c r="B9" s="20">
        <f>EOMONTH($B8,0)+1</f>
        <v/>
      </c>
      <c r="C9" s="5" t="inlineStr">
        <is>
          <t>已过</t>
        </is>
      </c>
      <c r="D9" s="22" t="n">
        <v>0.6850000000000001</v>
      </c>
      <c r="E9" s="23" t="n">
        <v>626</v>
      </c>
      <c r="F9" s="24">
        <f>$D9*$E9</f>
        <v/>
      </c>
      <c r="G9" s="21">
        <f>EOMONTH($B9,0)-$B9+1</f>
        <v/>
      </c>
      <c r="H9" s="21">
        <f>$G9*年度假设!$B$7</f>
        <v/>
      </c>
      <c r="I9" s="29">
        <f>$H9*$D9</f>
        <v/>
      </c>
      <c r="J9" s="25">
        <f>$I9*$E9</f>
        <v/>
      </c>
      <c r="K9" s="25">
        <f>$J9*年度假设!$B$29</f>
        <v/>
      </c>
      <c r="L9" s="25">
        <f>$J9+$K9+$J9*年度假设!$B$30</f>
        <v/>
      </c>
    </row>
    <row r="10">
      <c r="A10" s="28" t="n">
        <v>4</v>
      </c>
      <c r="B10" s="20">
        <f>EOMONTH($B9,0)+1</f>
        <v/>
      </c>
      <c r="C10" s="5" t="inlineStr">
        <is>
          <t>预测</t>
        </is>
      </c>
      <c r="D10" s="22" t="n">
        <v>0.716</v>
      </c>
      <c r="E10" s="23" t="n">
        <v>669</v>
      </c>
      <c r="F10" s="24">
        <f>$D10*$E10</f>
        <v/>
      </c>
      <c r="G10" s="21">
        <f>EOMONTH($B10,0)-$B10+1</f>
        <v/>
      </c>
      <c r="H10" s="21">
        <f>$G10*年度假设!$B$7</f>
        <v/>
      </c>
      <c r="I10" s="29">
        <f>$H10*$D10</f>
        <v/>
      </c>
      <c r="J10" s="25">
        <f>$I10*$E10</f>
        <v/>
      </c>
      <c r="K10" s="25">
        <f>$J10*年度假设!$B$29</f>
        <v/>
      </c>
      <c r="L10" s="25">
        <f>$J10+$K10+$J10*年度假设!$B$30</f>
        <v/>
      </c>
    </row>
    <row r="11">
      <c r="A11" s="28" t="n">
        <v>5</v>
      </c>
      <c r="B11" s="20">
        <f>EOMONTH($B10,0)+1</f>
        <v/>
      </c>
      <c r="C11" s="5" t="inlineStr">
        <is>
          <t>预测</t>
        </is>
      </c>
      <c r="D11" s="22" t="n">
        <v>0.768</v>
      </c>
      <c r="E11" s="23" t="n">
        <v>552</v>
      </c>
      <c r="F11" s="24">
        <f>$D11*$E11</f>
        <v/>
      </c>
      <c r="G11" s="21">
        <f>EOMONTH($B11,0)-$B11+1</f>
        <v/>
      </c>
      <c r="H11" s="21">
        <f>$G11*年度假设!$B$7</f>
        <v/>
      </c>
      <c r="I11" s="29">
        <f>$H11*$D11</f>
        <v/>
      </c>
      <c r="J11" s="25">
        <f>$I11*$E11</f>
        <v/>
      </c>
      <c r="K11" s="25">
        <f>$J11*年度假设!$B$29</f>
        <v/>
      </c>
      <c r="L11" s="25">
        <f>$J11+$K11+$J11*年度假设!$B$30</f>
        <v/>
      </c>
    </row>
    <row r="12">
      <c r="A12" s="28" t="n">
        <v>6</v>
      </c>
      <c r="B12" s="20">
        <f>EOMONTH($B11,0)+1</f>
        <v/>
      </c>
      <c r="C12" s="5" t="inlineStr">
        <is>
          <t>预测</t>
        </is>
      </c>
      <c r="D12" s="22" t="n">
        <v>0.66</v>
      </c>
      <c r="E12" s="23" t="n">
        <v>565</v>
      </c>
      <c r="F12" s="24">
        <f>$D12*$E12</f>
        <v/>
      </c>
      <c r="G12" s="21">
        <f>EOMONTH($B12,0)-$B12+1</f>
        <v/>
      </c>
      <c r="H12" s="21">
        <f>$G12*年度假设!$B$7</f>
        <v/>
      </c>
      <c r="I12" s="29">
        <f>$H12*$D12</f>
        <v/>
      </c>
      <c r="J12" s="25">
        <f>$I12*$E12</f>
        <v/>
      </c>
      <c r="K12" s="25">
        <f>$J12*年度假设!$B$29</f>
        <v/>
      </c>
      <c r="L12" s="25">
        <f>$J12+$K12+$J12*年度假设!$B$30</f>
        <v/>
      </c>
    </row>
    <row r="13">
      <c r="A13" s="28" t="n">
        <v>7</v>
      </c>
      <c r="B13" s="20">
        <f>EOMONTH($B12,0)+1</f>
        <v/>
      </c>
      <c r="C13" s="5" t="inlineStr">
        <is>
          <t>预测</t>
        </is>
      </c>
      <c r="D13" s="22" t="n">
        <v>0.658</v>
      </c>
      <c r="E13" s="23" t="n">
        <v>614</v>
      </c>
      <c r="F13" s="24">
        <f>$D13*$E13</f>
        <v/>
      </c>
      <c r="G13" s="21">
        <f>EOMONTH($B13,0)-$B13+1</f>
        <v/>
      </c>
      <c r="H13" s="21">
        <f>$G13*年度假设!$B$7</f>
        <v/>
      </c>
      <c r="I13" s="29">
        <f>$H13*$D13</f>
        <v/>
      </c>
      <c r="J13" s="25">
        <f>$I13*$E13</f>
        <v/>
      </c>
      <c r="K13" s="25">
        <f>$J13*年度假设!$B$29</f>
        <v/>
      </c>
      <c r="L13" s="25">
        <f>$J13+$K13+$J13*年度假设!$B$30</f>
        <v/>
      </c>
    </row>
    <row r="14">
      <c r="A14" s="28" t="n">
        <v>8</v>
      </c>
      <c r="B14" s="20">
        <f>EOMONTH($B13,0)+1</f>
        <v/>
      </c>
      <c r="C14" s="5" t="inlineStr">
        <is>
          <t>预测</t>
        </is>
      </c>
      <c r="D14" s="22" t="n">
        <v>0.7</v>
      </c>
      <c r="E14" s="23" t="n">
        <v>655</v>
      </c>
      <c r="F14" s="24">
        <f>$D14*$E14</f>
        <v/>
      </c>
      <c r="G14" s="21">
        <f>EOMONTH($B14,0)-$B14+1</f>
        <v/>
      </c>
      <c r="H14" s="21">
        <f>$G14*年度假设!$B$7</f>
        <v/>
      </c>
      <c r="I14" s="29">
        <f>$H14*$D14</f>
        <v/>
      </c>
      <c r="J14" s="25">
        <f>$I14*$E14</f>
        <v/>
      </c>
      <c r="K14" s="25">
        <f>$J14*年度假设!$B$29</f>
        <v/>
      </c>
      <c r="L14" s="25">
        <f>$J14+$K14+$J14*年度假设!$B$30</f>
        <v/>
      </c>
    </row>
    <row r="15">
      <c r="A15" s="28" t="n">
        <v>9</v>
      </c>
      <c r="B15" s="20">
        <f>EOMONTH($B14,0)+1</f>
        <v/>
      </c>
      <c r="C15" s="5" t="inlineStr">
        <is>
          <t>预测</t>
        </is>
      </c>
      <c r="D15" s="22" t="n">
        <v>0.748</v>
      </c>
      <c r="E15" s="23" t="n">
        <v>536</v>
      </c>
      <c r="F15" s="24">
        <f>$D15*$E15</f>
        <v/>
      </c>
      <c r="G15" s="21">
        <f>EOMONTH($B15,0)-$B15+1</f>
        <v/>
      </c>
      <c r="H15" s="21">
        <f>$G15*年度假设!$B$7</f>
        <v/>
      </c>
      <c r="I15" s="29">
        <f>$H15*$D15</f>
        <v/>
      </c>
      <c r="J15" s="25">
        <f>$I15*$E15</f>
        <v/>
      </c>
      <c r="K15" s="25">
        <f>$J15*年度假设!$B$29</f>
        <v/>
      </c>
      <c r="L15" s="25">
        <f>$J15+$K15+$J15*年度假设!$B$30</f>
        <v/>
      </c>
    </row>
    <row r="16">
      <c r="A16" s="28" t="n">
        <v>10</v>
      </c>
      <c r="B16" s="20">
        <f>EOMONTH($B15,0)+1</f>
        <v/>
      </c>
      <c r="C16" s="5" t="inlineStr">
        <is>
          <t>预测</t>
        </is>
      </c>
      <c r="D16" s="22" t="n">
        <v>0.772</v>
      </c>
      <c r="E16" s="23" t="n">
        <v>569</v>
      </c>
      <c r="F16" s="24">
        <f>$D16*$E16</f>
        <v/>
      </c>
      <c r="G16" s="21">
        <f>EOMONTH($B16,0)-$B16+1</f>
        <v/>
      </c>
      <c r="H16" s="21">
        <f>$G16*年度假设!$B$7</f>
        <v/>
      </c>
      <c r="I16" s="29">
        <f>$H16*$D16</f>
        <v/>
      </c>
      <c r="J16" s="25">
        <f>$I16*$E16</f>
        <v/>
      </c>
      <c r="K16" s="25">
        <f>$J16*年度假设!$B$29</f>
        <v/>
      </c>
      <c r="L16" s="25">
        <f>$J16+$K16+$J16*年度假设!$B$30</f>
        <v/>
      </c>
    </row>
    <row r="17">
      <c r="A17" s="28" t="n">
        <v>11</v>
      </c>
      <c r="B17" s="20">
        <f>EOMONTH($B16,0)+1</f>
        <v/>
      </c>
      <c r="C17" s="5" t="inlineStr">
        <is>
          <t>预测</t>
        </is>
      </c>
      <c r="D17" s="22" t="n">
        <v>0.633</v>
      </c>
      <c r="E17" s="23" t="n">
        <v>624</v>
      </c>
      <c r="F17" s="24">
        <f>$D17*$E17</f>
        <v/>
      </c>
      <c r="G17" s="21">
        <f>EOMONTH($B17,0)-$B17+1</f>
        <v/>
      </c>
      <c r="H17" s="21">
        <f>$G17*年度假设!$B$7</f>
        <v/>
      </c>
      <c r="I17" s="29">
        <f>$H17*$D17</f>
        <v/>
      </c>
      <c r="J17" s="25">
        <f>$I17*$E17</f>
        <v/>
      </c>
      <c r="K17" s="25">
        <f>$J17*年度假设!$B$29</f>
        <v/>
      </c>
      <c r="L17" s="25">
        <f>$J17+$K17+$J17*年度假设!$B$30</f>
        <v/>
      </c>
    </row>
    <row r="18">
      <c r="A18" s="28" t="n">
        <v>12</v>
      </c>
      <c r="B18" s="20">
        <f>EOMONTH($B17,0)+1</f>
        <v/>
      </c>
      <c r="C18" s="5" t="inlineStr">
        <is>
          <t>预测</t>
        </is>
      </c>
      <c r="D18" s="22" t="n">
        <v>0.6830000000000001</v>
      </c>
      <c r="E18" s="23" t="n">
        <v>672</v>
      </c>
      <c r="F18" s="24">
        <f>$D18*$E18</f>
        <v/>
      </c>
      <c r="G18" s="21">
        <f>EOMONTH($B18,0)-$B18+1</f>
        <v/>
      </c>
      <c r="H18" s="21">
        <f>$G18*年度假设!$B$7</f>
        <v/>
      </c>
      <c r="I18" s="29">
        <f>$H18*$D18</f>
        <v/>
      </c>
      <c r="J18" s="25">
        <f>$I18*$E18</f>
        <v/>
      </c>
      <c r="K18" s="25">
        <f>$J18*年度假设!$B$29</f>
        <v/>
      </c>
      <c r="L18" s="25">
        <f>$J18+$K18+$J18*年度假设!$B$30</f>
        <v/>
      </c>
    </row>
    <row r="19">
      <c r="A19" s="30" t="inlineStr">
        <is>
          <t>滚动 12 个月合计</t>
        </is>
      </c>
      <c r="B19" s="36" t="inlineStr">
        <is>
          <t>—</t>
        </is>
      </c>
      <c r="C19" s="36" t="inlineStr">
        <is>
          <t>—</t>
        </is>
      </c>
      <c r="D19" s="32">
        <f>IFERROR($I$19/$H$19,"")</f>
        <v/>
      </c>
      <c r="E19" s="33">
        <f>IFERROR($J$19/$I$19,"")</f>
        <v/>
      </c>
      <c r="F19" s="33">
        <f>IFERROR($J$19/$H$19,"")</f>
        <v/>
      </c>
      <c r="G19" s="31">
        <f>SUM($G$7:$G$18)</f>
        <v/>
      </c>
      <c r="H19" s="31">
        <f>SUM($H$7:$H$18)</f>
        <v/>
      </c>
      <c r="I19" s="34">
        <f>SUM($I$7:$I$18)</f>
        <v/>
      </c>
      <c r="J19" s="35">
        <f>SUM($J$7:$J$18)</f>
        <v/>
      </c>
      <c r="K19" s="35">
        <f>SUM($K$7:$K$18)</f>
        <v/>
      </c>
      <c r="L19" s="35">
        <f>SUM($L$7:$L$18)</f>
        <v/>
      </c>
    </row>
  </sheetData>
  <mergeCells count="4">
    <mergeCell ref="A2:L2"/>
    <mergeCell ref="C4:L4"/>
    <mergeCell ref="A1:L1"/>
    <mergeCell ref="A5:L5"/>
  </mergeCells>
  <conditionalFormatting sqref="F7:F18">
    <cfRule type="cellIs" priority="1" operator="between" dxfId="3">
      <formula>420</formula>
      <formula>520</formula>
    </cfRule>
    <cfRule type="cellIs" priority="2" operator="between" dxfId="4">
      <formula>350</formula>
      <formula>420</formula>
    </cfRule>
    <cfRule type="cellIs" priority="3" operator="lessThan" dxfId="0">
      <formula>420</formula>
    </cfRule>
    <cfRule type="cellIs" priority="4" operator="greaterThan" dxfId="0">
      <formula>520</formula>
    </cfRule>
  </conditionalFormatting>
  <dataValidations count="3">
    <dataValidation sqref="C7:C18" showDropDown="0" showInputMessage="0" showErrorMessage="1" allowBlank="1" type="list">
      <formula1>"已过,预测"</formula1>
    </dataValidation>
    <dataValidation sqref="B4" showDropDown="0" showInputMessage="0" showErrorMessage="0" allowBlank="1" type="date" operator="greaterThan">
      <formula1>DATE(2000,1,1)</formula1>
    </dataValidation>
    <dataValidation sqref="D7:D18" showDropDown="0" showInputMessage="0" showErrorMessage="1" allowBlank="1" errorTitle="超出范围" error="请输入 0 ~ 1 之间的数值" type="decimal" operator="between">
      <formula1>0</formula1>
      <formula2>1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1" customWidth="1" min="4" max="4"/>
    <col width="11" customWidth="1" min="5" max="5"/>
    <col width="11" customWidth="1" min="6" max="6"/>
    <col width="10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2" customWidth="1" min="13" max="13"/>
    <col width="30" customWidth="1" min="14" max="14"/>
  </cols>
  <sheetData>
    <row r="1" ht="30" customHeight="1">
      <c r="A1" s="1" t="inlineStr">
        <is>
          <t>差异分析 · 量差 / 价差分解</t>
        </is>
      </c>
    </row>
    <row r="2" ht="26" customHeight="1">
      <c r="A2" s="2" t="inlineStr">
        <is>
          <t>量差 =（实际房晚 − 预算房晚）× 预算 ADR；价差 =（实际 ADR − 预算 ADR）× 实际房晚。输入实际值即可。</t>
        </is>
      </c>
    </row>
    <row r="4" ht="22" customHeight="1">
      <c r="A4" s="3" t="inlineStr">
        <is>
          <t>月度差异分解</t>
        </is>
      </c>
    </row>
    <row r="5" ht="38" customHeight="1">
      <c r="A5" s="12" t="inlineStr">
        <is>
          <t>月份</t>
        </is>
      </c>
      <c r="B5" s="12" t="inlineStr">
        <is>
          <t>预算房晚</t>
        </is>
      </c>
      <c r="C5" s="12" t="inlineStr">
        <is>
          <t>实际房晚</t>
        </is>
      </c>
      <c r="D5" s="12" t="inlineStr">
        <is>
          <t>房晚差异</t>
        </is>
      </c>
      <c r="E5" s="12" t="inlineStr">
        <is>
          <t>预算 ADR</t>
        </is>
      </c>
      <c r="F5" s="12" t="inlineStr">
        <is>
          <t>实际 ADR</t>
        </is>
      </c>
      <c r="G5" s="12" t="inlineStr">
        <is>
          <t>ADR 差异</t>
        </is>
      </c>
      <c r="H5" s="12" t="inlineStr">
        <is>
          <t>量差(元)</t>
        </is>
      </c>
      <c r="I5" s="12" t="inlineStr">
        <is>
          <t>价差(元)</t>
        </is>
      </c>
      <c r="J5" s="12" t="inlineStr">
        <is>
          <t>总差异(元)</t>
        </is>
      </c>
      <c r="K5" s="12" t="inlineStr">
        <is>
          <t>预算客房收入</t>
        </is>
      </c>
      <c r="L5" s="12" t="inlineStr">
        <is>
          <t>实际客房收入</t>
        </is>
      </c>
      <c r="M5" s="12" t="inlineStr">
        <is>
          <t>校验差异(元)</t>
        </is>
      </c>
      <c r="N5" s="12" t="inlineStr">
        <is>
          <t>结论</t>
        </is>
      </c>
    </row>
    <row r="6">
      <c r="A6" s="28" t="n">
        <v>1</v>
      </c>
      <c r="B6" s="29">
        <f>IFERROR(INDEX(月度预算!$H$4:$H$15,$A6),"")</f>
        <v/>
      </c>
      <c r="C6" s="37" t="n"/>
      <c r="D6" s="29">
        <f>IFERROR($C6-$B6,"")</f>
        <v/>
      </c>
      <c r="E6" s="25">
        <f>IFERROR(INDEX(月度预算!$F$4:$F$15,$A6),"")</f>
        <v/>
      </c>
      <c r="F6" s="23" t="n"/>
      <c r="G6" s="24">
        <f>IFERROR($F6-$E6,"")</f>
        <v/>
      </c>
      <c r="H6" s="25">
        <f>IFERROR(($C6-$B6)*$E6,"")</f>
        <v/>
      </c>
      <c r="I6" s="25">
        <f>IFERROR(($F6-$E6)*$C6,"")</f>
        <v/>
      </c>
      <c r="J6" s="25">
        <f>IFERROR($H6+$I6,"")</f>
        <v/>
      </c>
      <c r="K6" s="25">
        <f>IFERROR(INDEX(月度预算!$K$4:$K$15,$A6),"")</f>
        <v/>
      </c>
      <c r="L6" s="25">
        <f>IFERROR($C6*$F6,"")</f>
        <v/>
      </c>
      <c r="M6" s="24">
        <f>IFERROR($L6-$K6-$J6,"")</f>
        <v/>
      </c>
      <c r="N6" s="6">
        <f>IF(OR($C6="",$F6=""),"待填实际值",IF(ABS($M6)&lt;1,"✓ 量差+价差 与 收入差 一致","✗ 差异 "&amp;TEXT($M6,"#,##0")&amp;" 元，检查输入"))</f>
        <v/>
      </c>
    </row>
    <row r="7">
      <c r="A7" s="28" t="n">
        <v>2</v>
      </c>
      <c r="B7" s="29">
        <f>IFERROR(INDEX(月度预算!$H$4:$H$15,$A7),"")</f>
        <v/>
      </c>
      <c r="C7" s="37" t="n"/>
      <c r="D7" s="29">
        <f>IFERROR($C7-$B7,"")</f>
        <v/>
      </c>
      <c r="E7" s="25">
        <f>IFERROR(INDEX(月度预算!$F$4:$F$15,$A7),"")</f>
        <v/>
      </c>
      <c r="F7" s="23" t="n"/>
      <c r="G7" s="24">
        <f>IFERROR($F7-$E7,"")</f>
        <v/>
      </c>
      <c r="H7" s="25">
        <f>IFERROR(($C7-$B7)*$E7,"")</f>
        <v/>
      </c>
      <c r="I7" s="25">
        <f>IFERROR(($F7-$E7)*$C7,"")</f>
        <v/>
      </c>
      <c r="J7" s="25">
        <f>IFERROR($H7+$I7,"")</f>
        <v/>
      </c>
      <c r="K7" s="25">
        <f>IFERROR(INDEX(月度预算!$K$4:$K$15,$A7),"")</f>
        <v/>
      </c>
      <c r="L7" s="25">
        <f>IFERROR($C7*$F7,"")</f>
        <v/>
      </c>
      <c r="M7" s="24">
        <f>IFERROR($L7-$K7-$J7,"")</f>
        <v/>
      </c>
      <c r="N7" s="6">
        <f>IF(OR($C7="",$F7=""),"待填实际值",IF(ABS($M7)&lt;1,"✓ 量差+价差 与 收入差 一致","✗ 差异 "&amp;TEXT($M7,"#,##0")&amp;" 元，检查输入"))</f>
        <v/>
      </c>
    </row>
    <row r="8">
      <c r="A8" s="28" t="n">
        <v>3</v>
      </c>
      <c r="B8" s="29">
        <f>IFERROR(INDEX(月度预算!$H$4:$H$15,$A8),"")</f>
        <v/>
      </c>
      <c r="C8" s="37" t="n"/>
      <c r="D8" s="29">
        <f>IFERROR($C8-$B8,"")</f>
        <v/>
      </c>
      <c r="E8" s="25">
        <f>IFERROR(INDEX(月度预算!$F$4:$F$15,$A8),"")</f>
        <v/>
      </c>
      <c r="F8" s="23" t="n"/>
      <c r="G8" s="24">
        <f>IFERROR($F8-$E8,"")</f>
        <v/>
      </c>
      <c r="H8" s="25">
        <f>IFERROR(($C8-$B8)*$E8,"")</f>
        <v/>
      </c>
      <c r="I8" s="25">
        <f>IFERROR(($F8-$E8)*$C8,"")</f>
        <v/>
      </c>
      <c r="J8" s="25">
        <f>IFERROR($H8+$I8,"")</f>
        <v/>
      </c>
      <c r="K8" s="25">
        <f>IFERROR(INDEX(月度预算!$K$4:$K$15,$A8),"")</f>
        <v/>
      </c>
      <c r="L8" s="25">
        <f>IFERROR($C8*$F8,"")</f>
        <v/>
      </c>
      <c r="M8" s="24">
        <f>IFERROR($L8-$K8-$J8,"")</f>
        <v/>
      </c>
      <c r="N8" s="6">
        <f>IF(OR($C8="",$F8=""),"待填实际值",IF(ABS($M8)&lt;1,"✓ 量差+价差 与 收入差 一致","✗ 差异 "&amp;TEXT($M8,"#,##0")&amp;" 元，检查输入"))</f>
        <v/>
      </c>
    </row>
    <row r="9">
      <c r="A9" s="28" t="n">
        <v>4</v>
      </c>
      <c r="B9" s="29">
        <f>IFERROR(INDEX(月度预算!$H$4:$H$15,$A9),"")</f>
        <v/>
      </c>
      <c r="C9" s="37" t="n"/>
      <c r="D9" s="29">
        <f>IFERROR($C9-$B9,"")</f>
        <v/>
      </c>
      <c r="E9" s="25">
        <f>IFERROR(INDEX(月度预算!$F$4:$F$15,$A9),"")</f>
        <v/>
      </c>
      <c r="F9" s="23" t="n"/>
      <c r="G9" s="24">
        <f>IFERROR($F9-$E9,"")</f>
        <v/>
      </c>
      <c r="H9" s="25">
        <f>IFERROR(($C9-$B9)*$E9,"")</f>
        <v/>
      </c>
      <c r="I9" s="25">
        <f>IFERROR(($F9-$E9)*$C9,"")</f>
        <v/>
      </c>
      <c r="J9" s="25">
        <f>IFERROR($H9+$I9,"")</f>
        <v/>
      </c>
      <c r="K9" s="25">
        <f>IFERROR(INDEX(月度预算!$K$4:$K$15,$A9),"")</f>
        <v/>
      </c>
      <c r="L9" s="25">
        <f>IFERROR($C9*$F9,"")</f>
        <v/>
      </c>
      <c r="M9" s="24">
        <f>IFERROR($L9-$K9-$J9,"")</f>
        <v/>
      </c>
      <c r="N9" s="6">
        <f>IF(OR($C9="",$F9=""),"待填实际值",IF(ABS($M9)&lt;1,"✓ 量差+价差 与 收入差 一致","✗ 差异 "&amp;TEXT($M9,"#,##0")&amp;" 元，检查输入"))</f>
        <v/>
      </c>
    </row>
    <row r="10">
      <c r="A10" s="28" t="n">
        <v>5</v>
      </c>
      <c r="B10" s="29">
        <f>IFERROR(INDEX(月度预算!$H$4:$H$15,$A10),"")</f>
        <v/>
      </c>
      <c r="C10" s="37" t="n"/>
      <c r="D10" s="29">
        <f>IFERROR($C10-$B10,"")</f>
        <v/>
      </c>
      <c r="E10" s="25">
        <f>IFERROR(INDEX(月度预算!$F$4:$F$15,$A10),"")</f>
        <v/>
      </c>
      <c r="F10" s="23" t="n"/>
      <c r="G10" s="24">
        <f>IFERROR($F10-$E10,"")</f>
        <v/>
      </c>
      <c r="H10" s="25">
        <f>IFERROR(($C10-$B10)*$E10,"")</f>
        <v/>
      </c>
      <c r="I10" s="25">
        <f>IFERROR(($F10-$E10)*$C10,"")</f>
        <v/>
      </c>
      <c r="J10" s="25">
        <f>IFERROR($H10+$I10,"")</f>
        <v/>
      </c>
      <c r="K10" s="25">
        <f>IFERROR(INDEX(月度预算!$K$4:$K$15,$A10),"")</f>
        <v/>
      </c>
      <c r="L10" s="25">
        <f>IFERROR($C10*$F10,"")</f>
        <v/>
      </c>
      <c r="M10" s="24">
        <f>IFERROR($L10-$K10-$J10,"")</f>
        <v/>
      </c>
      <c r="N10" s="6">
        <f>IF(OR($C10="",$F10=""),"待填实际值",IF(ABS($M10)&lt;1,"✓ 量差+价差 与 收入差 一致","✗ 差异 "&amp;TEXT($M10,"#,##0")&amp;" 元，检查输入"))</f>
        <v/>
      </c>
    </row>
    <row r="11">
      <c r="A11" s="28" t="n">
        <v>6</v>
      </c>
      <c r="B11" s="29">
        <f>IFERROR(INDEX(月度预算!$H$4:$H$15,$A11),"")</f>
        <v/>
      </c>
      <c r="C11" s="37" t="n"/>
      <c r="D11" s="29">
        <f>IFERROR($C11-$B11,"")</f>
        <v/>
      </c>
      <c r="E11" s="25">
        <f>IFERROR(INDEX(月度预算!$F$4:$F$15,$A11),"")</f>
        <v/>
      </c>
      <c r="F11" s="23" t="n"/>
      <c r="G11" s="24">
        <f>IFERROR($F11-$E11,"")</f>
        <v/>
      </c>
      <c r="H11" s="25">
        <f>IFERROR(($C11-$B11)*$E11,"")</f>
        <v/>
      </c>
      <c r="I11" s="25">
        <f>IFERROR(($F11-$E11)*$C11,"")</f>
        <v/>
      </c>
      <c r="J11" s="25">
        <f>IFERROR($H11+$I11,"")</f>
        <v/>
      </c>
      <c r="K11" s="25">
        <f>IFERROR(INDEX(月度预算!$K$4:$K$15,$A11),"")</f>
        <v/>
      </c>
      <c r="L11" s="25">
        <f>IFERROR($C11*$F11,"")</f>
        <v/>
      </c>
      <c r="M11" s="24">
        <f>IFERROR($L11-$K11-$J11,"")</f>
        <v/>
      </c>
      <c r="N11" s="6">
        <f>IF(OR($C11="",$F11=""),"待填实际值",IF(ABS($M11)&lt;1,"✓ 量差+价差 与 收入差 一致","✗ 差异 "&amp;TEXT($M11,"#,##0")&amp;" 元，检查输入"))</f>
        <v/>
      </c>
    </row>
    <row r="12">
      <c r="A12" s="28" t="n">
        <v>7</v>
      </c>
      <c r="B12" s="29">
        <f>IFERROR(INDEX(月度预算!$H$4:$H$15,$A12),"")</f>
        <v/>
      </c>
      <c r="C12" s="37" t="n"/>
      <c r="D12" s="29">
        <f>IFERROR($C12-$B12,"")</f>
        <v/>
      </c>
      <c r="E12" s="25">
        <f>IFERROR(INDEX(月度预算!$F$4:$F$15,$A12),"")</f>
        <v/>
      </c>
      <c r="F12" s="23" t="n"/>
      <c r="G12" s="24">
        <f>IFERROR($F12-$E12,"")</f>
        <v/>
      </c>
      <c r="H12" s="25">
        <f>IFERROR(($C12-$B12)*$E12,"")</f>
        <v/>
      </c>
      <c r="I12" s="25">
        <f>IFERROR(($F12-$E12)*$C12,"")</f>
        <v/>
      </c>
      <c r="J12" s="25">
        <f>IFERROR($H12+$I12,"")</f>
        <v/>
      </c>
      <c r="K12" s="25">
        <f>IFERROR(INDEX(月度预算!$K$4:$K$15,$A12),"")</f>
        <v/>
      </c>
      <c r="L12" s="25">
        <f>IFERROR($C12*$F12,"")</f>
        <v/>
      </c>
      <c r="M12" s="24">
        <f>IFERROR($L12-$K12-$J12,"")</f>
        <v/>
      </c>
      <c r="N12" s="6">
        <f>IF(OR($C12="",$F12=""),"待填实际值",IF(ABS($M12)&lt;1,"✓ 量差+价差 与 收入差 一致","✗ 差异 "&amp;TEXT($M12,"#,##0")&amp;" 元，检查输入"))</f>
        <v/>
      </c>
    </row>
    <row r="13">
      <c r="A13" s="28" t="n">
        <v>8</v>
      </c>
      <c r="B13" s="29">
        <f>IFERROR(INDEX(月度预算!$H$4:$H$15,$A13),"")</f>
        <v/>
      </c>
      <c r="C13" s="37" t="n"/>
      <c r="D13" s="29">
        <f>IFERROR($C13-$B13,"")</f>
        <v/>
      </c>
      <c r="E13" s="25">
        <f>IFERROR(INDEX(月度预算!$F$4:$F$15,$A13),"")</f>
        <v/>
      </c>
      <c r="F13" s="23" t="n"/>
      <c r="G13" s="24">
        <f>IFERROR($F13-$E13,"")</f>
        <v/>
      </c>
      <c r="H13" s="25">
        <f>IFERROR(($C13-$B13)*$E13,"")</f>
        <v/>
      </c>
      <c r="I13" s="25">
        <f>IFERROR(($F13-$E13)*$C13,"")</f>
        <v/>
      </c>
      <c r="J13" s="25">
        <f>IFERROR($H13+$I13,"")</f>
        <v/>
      </c>
      <c r="K13" s="25">
        <f>IFERROR(INDEX(月度预算!$K$4:$K$15,$A13),"")</f>
        <v/>
      </c>
      <c r="L13" s="25">
        <f>IFERROR($C13*$F13,"")</f>
        <v/>
      </c>
      <c r="M13" s="24">
        <f>IFERROR($L13-$K13-$J13,"")</f>
        <v/>
      </c>
      <c r="N13" s="6">
        <f>IF(OR($C13="",$F13=""),"待填实际值",IF(ABS($M13)&lt;1,"✓ 量差+价差 与 收入差 一致","✗ 差异 "&amp;TEXT($M13,"#,##0")&amp;" 元，检查输入"))</f>
        <v/>
      </c>
    </row>
    <row r="14">
      <c r="A14" s="28" t="n">
        <v>9</v>
      </c>
      <c r="B14" s="29">
        <f>IFERROR(INDEX(月度预算!$H$4:$H$15,$A14),"")</f>
        <v/>
      </c>
      <c r="C14" s="37" t="n"/>
      <c r="D14" s="29">
        <f>IFERROR($C14-$B14,"")</f>
        <v/>
      </c>
      <c r="E14" s="25">
        <f>IFERROR(INDEX(月度预算!$F$4:$F$15,$A14),"")</f>
        <v/>
      </c>
      <c r="F14" s="23" t="n"/>
      <c r="G14" s="24">
        <f>IFERROR($F14-$E14,"")</f>
        <v/>
      </c>
      <c r="H14" s="25">
        <f>IFERROR(($C14-$B14)*$E14,"")</f>
        <v/>
      </c>
      <c r="I14" s="25">
        <f>IFERROR(($F14-$E14)*$C14,"")</f>
        <v/>
      </c>
      <c r="J14" s="25">
        <f>IFERROR($H14+$I14,"")</f>
        <v/>
      </c>
      <c r="K14" s="25">
        <f>IFERROR(INDEX(月度预算!$K$4:$K$15,$A14),"")</f>
        <v/>
      </c>
      <c r="L14" s="25">
        <f>IFERROR($C14*$F14,"")</f>
        <v/>
      </c>
      <c r="M14" s="24">
        <f>IFERROR($L14-$K14-$J14,"")</f>
        <v/>
      </c>
      <c r="N14" s="6">
        <f>IF(OR($C14="",$F14=""),"待填实际值",IF(ABS($M14)&lt;1,"✓ 量差+价差 与 收入差 一致","✗ 差异 "&amp;TEXT($M14,"#,##0")&amp;" 元，检查输入"))</f>
        <v/>
      </c>
    </row>
    <row r="15">
      <c r="A15" s="28" t="n">
        <v>10</v>
      </c>
      <c r="B15" s="29">
        <f>IFERROR(INDEX(月度预算!$H$4:$H$15,$A15),"")</f>
        <v/>
      </c>
      <c r="C15" s="37" t="n"/>
      <c r="D15" s="29">
        <f>IFERROR($C15-$B15,"")</f>
        <v/>
      </c>
      <c r="E15" s="25">
        <f>IFERROR(INDEX(月度预算!$F$4:$F$15,$A15),"")</f>
        <v/>
      </c>
      <c r="F15" s="23" t="n"/>
      <c r="G15" s="24">
        <f>IFERROR($F15-$E15,"")</f>
        <v/>
      </c>
      <c r="H15" s="25">
        <f>IFERROR(($C15-$B15)*$E15,"")</f>
        <v/>
      </c>
      <c r="I15" s="25">
        <f>IFERROR(($F15-$E15)*$C15,"")</f>
        <v/>
      </c>
      <c r="J15" s="25">
        <f>IFERROR($H15+$I15,"")</f>
        <v/>
      </c>
      <c r="K15" s="25">
        <f>IFERROR(INDEX(月度预算!$K$4:$K$15,$A15),"")</f>
        <v/>
      </c>
      <c r="L15" s="25">
        <f>IFERROR($C15*$F15,"")</f>
        <v/>
      </c>
      <c r="M15" s="24">
        <f>IFERROR($L15-$K15-$J15,"")</f>
        <v/>
      </c>
      <c r="N15" s="6">
        <f>IF(OR($C15="",$F15=""),"待填实际值",IF(ABS($M15)&lt;1,"✓ 量差+价差 与 收入差 一致","✗ 差异 "&amp;TEXT($M15,"#,##0")&amp;" 元，检查输入"))</f>
        <v/>
      </c>
    </row>
    <row r="16">
      <c r="A16" s="28" t="n">
        <v>11</v>
      </c>
      <c r="B16" s="29">
        <f>IFERROR(INDEX(月度预算!$H$4:$H$15,$A16),"")</f>
        <v/>
      </c>
      <c r="C16" s="37" t="n"/>
      <c r="D16" s="29">
        <f>IFERROR($C16-$B16,"")</f>
        <v/>
      </c>
      <c r="E16" s="25">
        <f>IFERROR(INDEX(月度预算!$F$4:$F$15,$A16),"")</f>
        <v/>
      </c>
      <c r="F16" s="23" t="n"/>
      <c r="G16" s="24">
        <f>IFERROR($F16-$E16,"")</f>
        <v/>
      </c>
      <c r="H16" s="25">
        <f>IFERROR(($C16-$B16)*$E16,"")</f>
        <v/>
      </c>
      <c r="I16" s="25">
        <f>IFERROR(($F16-$E16)*$C16,"")</f>
        <v/>
      </c>
      <c r="J16" s="25">
        <f>IFERROR($H16+$I16,"")</f>
        <v/>
      </c>
      <c r="K16" s="25">
        <f>IFERROR(INDEX(月度预算!$K$4:$K$15,$A16),"")</f>
        <v/>
      </c>
      <c r="L16" s="25">
        <f>IFERROR($C16*$F16,"")</f>
        <v/>
      </c>
      <c r="M16" s="24">
        <f>IFERROR($L16-$K16-$J16,"")</f>
        <v/>
      </c>
      <c r="N16" s="6">
        <f>IF(OR($C16="",$F16=""),"待填实际值",IF(ABS($M16)&lt;1,"✓ 量差+价差 与 收入差 一致","✗ 差异 "&amp;TEXT($M16,"#,##0")&amp;" 元，检查输入"))</f>
        <v/>
      </c>
    </row>
    <row r="17">
      <c r="A17" s="28" t="n">
        <v>12</v>
      </c>
      <c r="B17" s="29">
        <f>IFERROR(INDEX(月度预算!$H$4:$H$15,$A17),"")</f>
        <v/>
      </c>
      <c r="C17" s="37" t="n"/>
      <c r="D17" s="29">
        <f>IFERROR($C17-$B17,"")</f>
        <v/>
      </c>
      <c r="E17" s="25">
        <f>IFERROR(INDEX(月度预算!$F$4:$F$15,$A17),"")</f>
        <v/>
      </c>
      <c r="F17" s="23" t="n"/>
      <c r="G17" s="24">
        <f>IFERROR($F17-$E17,"")</f>
        <v/>
      </c>
      <c r="H17" s="25">
        <f>IFERROR(($C17-$B17)*$E17,"")</f>
        <v/>
      </c>
      <c r="I17" s="25">
        <f>IFERROR(($F17-$E17)*$C17,"")</f>
        <v/>
      </c>
      <c r="J17" s="25">
        <f>IFERROR($H17+$I17,"")</f>
        <v/>
      </c>
      <c r="K17" s="25">
        <f>IFERROR(INDEX(月度预算!$K$4:$K$15,$A17),"")</f>
        <v/>
      </c>
      <c r="L17" s="25">
        <f>IFERROR($C17*$F17,"")</f>
        <v/>
      </c>
      <c r="M17" s="24">
        <f>IFERROR($L17-$K17-$J17,"")</f>
        <v/>
      </c>
      <c r="N17" s="6">
        <f>IF(OR($C17="",$F17=""),"待填实际值",IF(ABS($M17)&lt;1,"✓ 量差+价差 与 收入差 一致","✗ 差异 "&amp;TEXT($M17,"#,##0")&amp;" 元，检查输入"))</f>
        <v/>
      </c>
    </row>
    <row r="18">
      <c r="A18" s="30" t="inlineStr">
        <is>
          <t>合计</t>
        </is>
      </c>
      <c r="B18" s="34">
        <f>SUM($B$6:$B$17)</f>
        <v/>
      </c>
      <c r="C18" s="34">
        <f>SUM($C$6:$C$17)</f>
        <v/>
      </c>
      <c r="D18" s="34">
        <f>SUM($D$6:$D$17)</f>
        <v/>
      </c>
      <c r="E18" s="36" t="inlineStr">
        <is>
          <t>—</t>
        </is>
      </c>
      <c r="F18" s="36" t="inlineStr">
        <is>
          <t>—</t>
        </is>
      </c>
      <c r="G18" s="36" t="inlineStr">
        <is>
          <t>—</t>
        </is>
      </c>
      <c r="H18" s="35">
        <f>SUM($H$6:$H$17)</f>
        <v/>
      </c>
      <c r="I18" s="35">
        <f>SUM($I$6:$I$17)</f>
        <v/>
      </c>
      <c r="J18" s="35">
        <f>SUM($J$6:$J$17)</f>
        <v/>
      </c>
      <c r="K18" s="35">
        <f>SUM($K$6:$K$17)</f>
        <v/>
      </c>
      <c r="L18" s="35">
        <f>SUM($L$6:$L$17)</f>
        <v/>
      </c>
      <c r="M18" s="33">
        <f>SUM($M$6:$M$17)</f>
        <v/>
      </c>
      <c r="N18" s="36" t="inlineStr">
        <is>
          <t>—</t>
        </is>
      </c>
    </row>
    <row r="20" ht="22" customHeight="1">
      <c r="A20" s="3" t="inlineStr">
        <is>
          <t>分解口径</t>
        </is>
      </c>
    </row>
    <row r="21">
      <c r="A21" s="42" t="inlineStr">
        <is>
          <t>量差（Volume Variance）=（实际房晚 − 预算房晚）× 预算 ADR —— 卖多卖少带来的差异</t>
        </is>
      </c>
    </row>
    <row r="22">
      <c r="A22" s="42" t="inlineStr">
        <is>
          <t>价差（Rate Variance）=（实际 ADR − 预算 ADR）× 实际房晚 —— 卖贵卖便宜带来的差异</t>
        </is>
      </c>
    </row>
    <row r="23">
      <c r="A23" s="42" t="inlineStr">
        <is>
          <t>总差异 = 量差 + 价差，应等于「实际客房收入 − 预算客房收入」（M 列校验，绝对值 &lt;1 元即通过）</t>
        </is>
      </c>
    </row>
    <row r="24">
      <c r="A24" s="42" t="inlineStr">
        <is>
          <t>若量差为正、价差为负：说明靠降价换量，须判断 NRevPAR 是否同步改善</t>
        </is>
      </c>
    </row>
    <row r="25">
      <c r="A25" s="42" t="inlineStr">
        <is>
          <t>若量差为负、价差为正：说明提价成功但丢量，须结合 MPI 判断是否份额流失</t>
        </is>
      </c>
    </row>
  </sheetData>
  <mergeCells count="9">
    <mergeCell ref="A22:N22"/>
    <mergeCell ref="A4:N4"/>
    <mergeCell ref="A20:N20"/>
    <mergeCell ref="A21:N21"/>
    <mergeCell ref="A2:N2"/>
    <mergeCell ref="A24:N24"/>
    <mergeCell ref="A25:N25"/>
    <mergeCell ref="A23:N23"/>
    <mergeCell ref="A1:N1"/>
  </mergeCells>
  <conditionalFormatting sqref="H6:H18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conditionalFormatting sqref="I6:I18">
    <cfRule type="cellIs" priority="4" operator="greaterThan" dxfId="0">
      <formula>0</formula>
    </cfRule>
    <cfRule type="cellIs" priority="5" operator="lessThan" dxfId="1">
      <formula>0</formula>
    </cfRule>
    <cfRule type="cellIs" priority="6" operator="equal" dxfId="2">
      <formula>0</formula>
    </cfRule>
  </conditionalFormatting>
  <conditionalFormatting sqref="J6:J18">
    <cfRule type="cellIs" priority="7" operator="greaterThan" dxfId="0">
      <formula>0</formula>
    </cfRule>
    <cfRule type="cellIs" priority="8" operator="lessThan" dxfId="1">
      <formula>0</formula>
    </cfRule>
    <cfRule type="cellIs" priority="9" operator="equal" dxfId="2">
      <formula>0</formula>
    </cfRule>
  </conditionalFormatting>
  <conditionalFormatting sqref="N6:N18">
    <cfRule type="expression" priority="10" dxfId="0">
      <formula>LEFT($N6,1)="✗"</formula>
    </cfRule>
    <cfRule type="expression" priority="11" dxfId="3">
      <formula>LEFT($N6,1)="✓"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2026-09-03T23:54:20Z</dcterms:created>
  <dcterms:modified xmlns:dcterms="http://purl.org/dc/terms/" xmlns:xsi="http://www.w3.org/2001/XMLSchema-instance" xsi:type="dcterms:W3CDTF">2026-09-03T23:54:20Z</dcterms:modified>
</cp:coreProperties>
</file>