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说明" sheetId="1" state="visible" r:id="rId1"/>
    <sheet xmlns:r="http://schemas.openxmlformats.org/officeDocument/2006/relationships" name="房型清单" sheetId="2" state="visible" r:id="rId2"/>
    <sheet xmlns:r="http://schemas.openxmlformats.org/officeDocument/2006/relationships" name="价格阶梯" sheetId="3" state="visible" r:id="rId3"/>
    <sheet xmlns:r="http://schemas.openxmlformats.org/officeDocument/2006/relationships" name="全年价格日历" sheetId="4" state="visible" r:id="rId4"/>
    <sheet xmlns:r="http://schemas.openxmlformats.org/officeDocument/2006/relationships" name="价差校验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,##0.0"/>
    <numFmt numFmtId="165" formatCode="0.0%"/>
    <numFmt numFmtId="166" formatCode="yyyy-mm-dd"/>
  </numFmts>
  <fonts count="10">
    <font>
      <name val="Calibri"/>
      <family val="2"/>
      <color theme="1"/>
      <sz val="11"/>
      <scheme val="minor"/>
    </font>
    <font>
      <name val="PingFang SC"/>
      <b val="1"/>
      <color rgb="00FFFFFF"/>
      <sz val="10"/>
    </font>
    <font>
      <name val="PingFang SC"/>
      <b val="1"/>
      <color rgb="00FFFFFF"/>
      <sz val="14"/>
    </font>
    <font>
      <name val="PingFang SC"/>
      <i val="1"/>
      <color rgb="0052606D"/>
      <sz val="10"/>
    </font>
    <font>
      <name val="PingFang SC"/>
      <i val="1"/>
      <color rgb="0052606D"/>
      <sz val="9"/>
    </font>
    <font>
      <name val="PingFang SC"/>
      <color rgb="001F2933"/>
      <sz val="10"/>
    </font>
    <font>
      <name val="PingFang SC"/>
      <b val="1"/>
      <color rgb="001F2933"/>
      <sz val="10"/>
    </font>
    <font>
      <name val="PingFang SC"/>
      <b val="1"/>
      <color rgb="001B3A5C"/>
      <sz val="10"/>
    </font>
    <font>
      <name val="PingFang SC"/>
      <b val="1"/>
      <color rgb="001B3A5C"/>
      <sz val="11"/>
    </font>
    <font>
      <name val="PingFang SC"/>
      <color rgb="0052606D"/>
      <sz val="9"/>
    </font>
  </fonts>
  <fills count="8">
    <fill>
      <patternFill/>
    </fill>
    <fill>
      <patternFill patternType="gray125"/>
    </fill>
    <fill>
      <patternFill patternType="solid">
        <fgColor rgb="001B3A5C"/>
        <bgColor rgb="001B3A5C"/>
      </patternFill>
    </fill>
    <fill>
      <patternFill patternType="solid">
        <fgColor rgb="00FFFFFF"/>
        <bgColor rgb="00FFFFFF"/>
      </patternFill>
    </fill>
    <fill>
      <patternFill patternType="solid">
        <fgColor rgb="00EDEDED"/>
        <bgColor rgb="00EDEDED"/>
      </patternFill>
    </fill>
    <fill>
      <patternFill patternType="solid">
        <fgColor rgb="00FFF7D6"/>
        <bgColor rgb="00FFF7D6"/>
      </patternFill>
    </fill>
    <fill>
      <patternFill patternType="solid">
        <fgColor rgb="00F5EDE0"/>
        <bgColor rgb="00F5EDE0"/>
      </patternFill>
    </fill>
    <fill>
      <patternFill patternType="solid">
        <fgColor rgb="002C5282"/>
        <bgColor rgb="002C5282"/>
      </patternFill>
    </fill>
  </fills>
  <borders count="2">
    <border>
      <left/>
      <right/>
      <top/>
      <bottom/>
      <diagonal/>
    </border>
    <border>
      <left style="thin">
        <color rgb="00E1E5EA"/>
      </left>
      <right style="thin">
        <color rgb="00E1E5EA"/>
      </right>
      <top style="thin">
        <color rgb="00E1E5EA"/>
      </top>
      <bottom style="thin">
        <color rgb="00E1E5EA"/>
      </bottom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2" fillId="2" borderId="0" applyAlignment="1" pivotButton="0" quotePrefix="0" xfId="0">
      <alignment horizontal="left" vertical="center"/>
    </xf>
    <xf numFmtId="0" fontId="4" fillId="3" borderId="0" applyAlignment="1" pivotButton="0" quotePrefix="0" xfId="0">
      <alignment horizontal="left" vertical="center" wrapText="1"/>
    </xf>
    <xf numFmtId="0" fontId="8" fillId="6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left" vertical="center" wrapText="1"/>
    </xf>
    <xf numFmtId="0" fontId="5" fillId="5" borderId="1" applyAlignment="1" pivotButton="0" quotePrefix="0" xfId="0">
      <alignment horizontal="center" vertical="center"/>
    </xf>
    <xf numFmtId="0" fontId="5" fillId="3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center"/>
    </xf>
    <xf numFmtId="0" fontId="5" fillId="3" borderId="1" applyAlignment="1" pivotButton="0" quotePrefix="0" xfId="0">
      <alignment horizontal="left" vertical="center" wrapText="1"/>
    </xf>
    <xf numFmtId="0" fontId="5" fillId="3" borderId="1" applyAlignment="1" pivotButton="0" quotePrefix="0" xfId="0">
      <alignment horizontal="center" vertical="center"/>
    </xf>
    <xf numFmtId="0" fontId="5" fillId="4" borderId="1" applyAlignment="1" pivotButton="0" quotePrefix="0" xfId="0">
      <alignment horizontal="center" vertical="center"/>
    </xf>
    <xf numFmtId="0" fontId="5" fillId="2" borderId="1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center" vertical="center"/>
    </xf>
    <xf numFmtId="0" fontId="9" fillId="4" borderId="1" applyAlignment="1" pivotButton="0" quotePrefix="0" xfId="0">
      <alignment horizontal="left" vertical="center" wrapText="1"/>
    </xf>
    <xf numFmtId="0" fontId="9" fillId="3" borderId="1" applyAlignment="1" pivotButton="0" quotePrefix="0" xfId="0">
      <alignment horizontal="left" vertical="center" wrapText="1"/>
    </xf>
    <xf numFmtId="0" fontId="1" fillId="7" borderId="1" applyAlignment="1" pivotButton="0" quotePrefix="0" xfId="0">
      <alignment horizontal="center" vertical="center"/>
    </xf>
    <xf numFmtId="0" fontId="3" fillId="3" borderId="0" applyAlignment="1" pivotButton="0" quotePrefix="0" xfId="0">
      <alignment horizontal="left" vertical="center" wrapText="1"/>
    </xf>
    <xf numFmtId="1" fontId="5" fillId="5" borderId="1" applyAlignment="1" pivotButton="0" quotePrefix="0" xfId="0">
      <alignment horizontal="center" vertical="center"/>
    </xf>
    <xf numFmtId="164" fontId="5" fillId="5" borderId="1" applyAlignment="1" pivotButton="0" quotePrefix="0" xfId="0">
      <alignment horizontal="center" vertical="center"/>
    </xf>
    <xf numFmtId="3" fontId="5" fillId="5" borderId="1" applyAlignment="1" pivotButton="0" quotePrefix="0" xfId="0">
      <alignment horizontal="center" vertical="center"/>
    </xf>
    <xf numFmtId="165" fontId="5" fillId="3" borderId="1" applyAlignment="1" pivotButton="0" quotePrefix="0" xfId="0">
      <alignment horizontal="center" vertical="center"/>
    </xf>
    <xf numFmtId="4" fontId="5" fillId="3" borderId="1" applyAlignment="1" pivotButton="0" quotePrefix="0" xfId="0">
      <alignment horizontal="center" vertical="center"/>
    </xf>
    <xf numFmtId="0" fontId="6" fillId="3" borderId="1" applyAlignment="1" pivotButton="0" quotePrefix="0" xfId="0">
      <alignment horizontal="center" vertical="center"/>
    </xf>
    <xf numFmtId="1" fontId="5" fillId="3" borderId="1" applyAlignment="1" pivotButton="0" quotePrefix="0" xfId="0">
      <alignment horizontal="center" vertical="center"/>
    </xf>
    <xf numFmtId="0" fontId="6" fillId="3" borderId="1" applyAlignment="1" pivotButton="0" quotePrefix="0" xfId="0">
      <alignment horizontal="left" vertical="center"/>
    </xf>
    <xf numFmtId="0" fontId="3" fillId="3" borderId="0" applyAlignment="1" pivotButton="0" quotePrefix="0" xfId="0">
      <alignment horizontal="left" vertical="center"/>
    </xf>
    <xf numFmtId="165" fontId="5" fillId="5" borderId="1" applyAlignment="1" pivotButton="0" quotePrefix="0" xfId="0">
      <alignment horizontal="center" vertical="center"/>
    </xf>
    <xf numFmtId="164" fontId="5" fillId="3" borderId="1" applyAlignment="1" pivotButton="0" quotePrefix="0" xfId="0">
      <alignment horizontal="center" vertical="center"/>
    </xf>
    <xf numFmtId="3" fontId="5" fillId="3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left" vertical="center"/>
    </xf>
    <xf numFmtId="166" fontId="5" fillId="5" borderId="1" applyAlignment="1" pivotButton="0" quotePrefix="0" xfId="0">
      <alignment horizontal="center" vertical="center"/>
    </xf>
    <xf numFmtId="166" fontId="5" fillId="3" borderId="1" applyAlignment="1" pivotButton="0" quotePrefix="0" xfId="0">
      <alignment horizontal="center" vertical="center"/>
    </xf>
    <xf numFmtId="1" fontId="3" fillId="4" borderId="1" applyAlignment="1" pivotButton="0" quotePrefix="0" xfId="0">
      <alignment horizontal="center" vertical="center"/>
    </xf>
    <xf numFmtId="0" fontId="3" fillId="4" borderId="0" applyAlignment="1" pivotButton="0" quotePrefix="0" xfId="0">
      <alignment horizontal="left" vertical="center"/>
    </xf>
  </cellXfs>
  <cellStyles count="1">
    <cellStyle name="Normal" xfId="0" builtinId="0" hidden="0"/>
  </cellStyles>
  <dxfs count="4">
    <dxf>
      <font>
        <name val="PingFang SC"/>
        <b val="1"/>
        <color rgb="002E7D74"/>
        <sz val="10"/>
      </font>
      <fill>
        <patternFill patternType="solid">
          <fgColor rgb="00DFF0ED"/>
          <bgColor rgb="00DFF0ED"/>
        </patternFill>
      </fill>
    </dxf>
    <dxf>
      <font>
        <name val="PingFang SC"/>
        <b val="1"/>
        <color rgb="00C0392B"/>
        <sz val="10"/>
      </font>
      <fill>
        <patternFill patternType="solid">
          <fgColor rgb="00FBE3E0"/>
          <bgColor rgb="00FBE3E0"/>
        </patternFill>
      </fill>
    </dxf>
    <dxf>
      <font>
        <name val="PingFang SC"/>
        <b val="1"/>
        <color rgb="002F7A3E"/>
        <sz val="10"/>
      </font>
      <fill>
        <patternFill patternType="solid">
          <fgColor rgb="00E2F0E4"/>
          <bgColor rgb="00E2F0E4"/>
        </patternFill>
      </fill>
    </dxf>
    <dxf>
      <font>
        <name val="PingFang SC"/>
        <color rgb="0052606D"/>
        <sz val="10"/>
      </font>
      <fill>
        <patternFill patternType="solid">
          <fgColor rgb="00EDEDED"/>
          <bgColor rgb="00EDEDED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3"/>
  <sheetViews>
    <sheetView showGridLines="0" workbookViewId="0">
      <selection activeCell="A1" sqref="A1"/>
    </sheetView>
  </sheetViews>
  <sheetFormatPr baseColWidth="8" defaultRowHeight="15"/>
  <cols>
    <col width="8" customWidth="1" min="1" max="1"/>
    <col width="24" customWidth="1" min="2" max="2"/>
    <col width="14" customWidth="1" min="3" max="3"/>
    <col width="34" customWidth="1" min="4" max="4"/>
    <col width="46" customWidth="1" min="5" max="5"/>
  </cols>
  <sheetData>
    <row r="1" ht="30" customHeight="1">
      <c r="A1" s="1" t="inlineStr">
        <is>
          <t>05 · 房型价差与价格体系 ｜ 使用说明</t>
        </is>
      </c>
    </row>
    <row r="2" ht="26" customHeight="1">
      <c r="A2" s="2" t="inlineStr">
        <is>
          <t>价格体系不是一张价目表，是一把梯子：每一档都要踩得上去，也踩得出差别。</t>
        </is>
      </c>
    </row>
    <row r="3" ht="22" customHeight="1">
      <c r="A3" s="3" t="inlineStr">
        <is>
          <t>一、用途</t>
        </is>
      </c>
    </row>
    <row r="4" ht="18" customHeight="1">
      <c r="A4" s="4" t="inlineStr">
        <is>
          <t>对应《法典》表 F（房型价差阶梯表）与课程 M06《价格体系设计：BAR 与价差阶梯》。</t>
        </is>
      </c>
    </row>
    <row r="5" ht="18" customHeight="1">
      <c r="A5" s="4" t="inlineStr">
        <is>
          <t>「房型清单」页固化 SPEC 2.1 的 10 个房型，自动校验总房量 = 320 间。</t>
        </is>
      </c>
    </row>
    <row r="6" ht="18" customHeight="1">
      <c r="A6" s="4" t="inlineStr">
        <is>
          <t>「价格阶梯」页只输入一个基准 BAR（高级房），全房型价格与所有附加项自动算出。</t>
        </is>
      </c>
    </row>
    <row r="7" ht="18" customHeight="1">
      <c r="A7" s="4" t="inlineStr">
        <is>
          <t>「全年价格日历」页 365 天，逐日给出需求等级、价格系数、BAR 与 10 个房型的价格，是价格日历（Rate Grid）落位的底稿。</t>
        </is>
      </c>
    </row>
    <row r="8" ht="18" customHeight="1">
      <c r="A8" s="4" t="inlineStr">
        <is>
          <t>「价差校验」页自动执行表 F 的三条校验规则并标红报警。</t>
        </is>
      </c>
    </row>
    <row r="10" ht="22" customHeight="1">
      <c r="A10" s="3" t="inlineStr">
        <is>
          <t>二、填色规则</t>
        </is>
      </c>
    </row>
    <row r="11" ht="20" customHeight="1">
      <c r="A11" s="5" t="inlineStr"/>
      <c r="B11" s="6" t="inlineStr">
        <is>
          <t>输入区</t>
        </is>
      </c>
      <c r="C11" s="7" t="inlineStr">
        <is>
          <t>浅黄底 + 边框</t>
        </is>
      </c>
      <c r="D11" s="8" t="inlineStr">
        <is>
          <t>由学员填写，例如日期、房晚、价格</t>
        </is>
      </c>
    </row>
    <row r="12" ht="20" customHeight="1">
      <c r="A12" s="9" t="inlineStr"/>
      <c r="B12" s="6" t="inlineStr">
        <is>
          <t>公式区</t>
        </is>
      </c>
      <c r="C12" s="7" t="inlineStr">
        <is>
          <t>白底 + 边框</t>
        </is>
      </c>
      <c r="D12" s="8" t="inlineStr">
        <is>
          <t>已预置 Excel 公式，改动会导致结果错误，请勿手改</t>
        </is>
      </c>
    </row>
    <row r="13" ht="20" customHeight="1">
      <c r="A13" s="10" t="inlineStr"/>
      <c r="B13" s="6" t="inlineStr">
        <is>
          <t>参考区</t>
        </is>
      </c>
      <c r="C13" s="7" t="inlineStr">
        <is>
          <t>灰底 + 斜体</t>
        </is>
      </c>
      <c r="D13" s="8" t="inlineStr">
        <is>
          <t>SPEC 固定参数/判定表，一般不需要改动</t>
        </is>
      </c>
    </row>
    <row r="14" ht="20" customHeight="1">
      <c r="A14" s="11" t="inlineStr"/>
      <c r="B14" s="6" t="inlineStr">
        <is>
          <t>标题行</t>
        </is>
      </c>
      <c r="C14" s="7" t="inlineStr">
        <is>
          <t>深蓝底白字</t>
        </is>
      </c>
      <c r="D14" s="8" t="inlineStr">
        <is>
          <t>字段名，冻结在首行</t>
        </is>
      </c>
    </row>
    <row r="16" ht="22" customHeight="1">
      <c r="A16" s="3" t="inlineStr">
        <is>
          <t>三、字段字典</t>
        </is>
      </c>
    </row>
    <row r="17" ht="32" customHeight="1">
      <c r="A17" s="12" t="inlineStr">
        <is>
          <t>列</t>
        </is>
      </c>
      <c r="B17" s="12" t="inlineStr">
        <is>
          <t>字段名称</t>
        </is>
      </c>
      <c r="C17" s="12" t="inlineStr">
        <is>
          <t>类型</t>
        </is>
      </c>
      <c r="D17" s="12" t="inlineStr">
        <is>
          <t>口径 / 预置公式</t>
        </is>
      </c>
      <c r="E17" s="12" t="inlineStr">
        <is>
          <t>说明</t>
        </is>
      </c>
    </row>
    <row r="18" ht="20" customHeight="1">
      <c r="A18" s="13" t="inlineStr">
        <is>
          <t>B4(阶梯)</t>
        </is>
      </c>
      <c r="B18" s="6" t="inlineStr">
        <is>
          <t>基准 BAR</t>
        </is>
      </c>
      <c r="C18" s="5" t="inlineStr">
        <is>
          <t>输入</t>
        </is>
      </c>
      <c r="D18" s="14" t="inlineStr">
        <is>
          <t>默认 680</t>
        </is>
      </c>
      <c r="E18" s="15" t="inlineStr">
        <is>
          <t>SPEC 2.1 高级房平峰 BAR</t>
        </is>
      </c>
    </row>
    <row r="19" ht="20" customHeight="1">
      <c r="A19" s="13" t="inlineStr">
        <is>
          <t>价格阶梯 6-11 行</t>
        </is>
      </c>
      <c r="B19" s="6" t="inlineStr">
        <is>
          <t>附加项参数</t>
        </is>
      </c>
      <c r="C19" s="5" t="inlineStr">
        <is>
          <t>输入</t>
        </is>
      </c>
      <c r="D19" s="14" t="inlineStr">
        <is>
          <t>5% / 10% / ¥68 / ¥180 / ¥50 / ¥10</t>
        </is>
      </c>
      <c r="E19" s="15" t="inlineStr">
        <is>
          <t>SPEC 2.1 附加价格规则 + 表 F 附加项</t>
        </is>
      </c>
    </row>
    <row r="20" ht="20" customHeight="1">
      <c r="A20" s="13" t="inlineStr">
        <is>
          <t>D(阶梯)</t>
        </is>
      </c>
      <c r="B20" s="6" t="inlineStr">
        <is>
          <t>基础 BAR</t>
        </is>
      </c>
      <c r="C20" s="9" t="inlineStr">
        <is>
          <t>公式</t>
        </is>
      </c>
      <c r="D20" s="14">
        <f>ROUND(基准×系数÷100÷圆整步长,0)×圆整步长</f>
        <v/>
      </c>
      <c r="E20" s="15" t="inlineStr">
        <is>
          <t>表 F 价差系数</t>
        </is>
      </c>
    </row>
    <row r="21" ht="20" customHeight="1">
      <c r="A21" s="13" t="inlineStr">
        <is>
          <t>E-F(阶梯)</t>
        </is>
      </c>
      <c r="B21" s="6" t="inlineStr">
        <is>
          <t>高楼层 / 江景</t>
        </is>
      </c>
      <c r="C21" s="9" t="inlineStr">
        <is>
          <t>公式</t>
        </is>
      </c>
      <c r="D21" s="14">
        <f>ROUND(基础价×(1+比例)÷10,0)×10</f>
        <v/>
      </c>
      <c r="E21" s="15" t="inlineStr"/>
    </row>
    <row r="22" ht="20" customHeight="1">
      <c r="A22" s="13" t="inlineStr">
        <is>
          <t>G-H(阶梯)</t>
        </is>
      </c>
      <c r="B22" s="6" t="inlineStr">
        <is>
          <t>含早 1 人 / 2 人</t>
        </is>
      </c>
      <c r="C22" s="9" t="inlineStr">
        <is>
          <t>公式</t>
        </is>
      </c>
      <c r="D22" s="14">
        <f>基础价+68 ； =基础价+136</f>
        <v/>
      </c>
      <c r="E22" s="15" t="inlineStr">
        <is>
          <t>¥68/人 × 人数</t>
        </is>
      </c>
    </row>
    <row r="23" ht="20" customHeight="1">
      <c r="A23" s="13" t="inlineStr">
        <is>
          <t>J(阶梯)</t>
        </is>
      </c>
      <c r="B23" s="6" t="inlineStr">
        <is>
          <t>最高组合价</t>
        </is>
      </c>
      <c r="C23" s="9" t="inlineStr">
        <is>
          <t>公式</t>
        </is>
      </c>
      <c r="D23" s="14">
        <f>ROUND(基础价×1.05×1.10÷10,0)×10+136</f>
        <v/>
      </c>
      <c r="E23" s="15" t="inlineStr">
        <is>
          <t>高楼层+江景+双早</t>
        </is>
      </c>
    </row>
    <row r="24" ht="20" customHeight="1">
      <c r="A24" s="13" t="inlineStr">
        <is>
          <t>C(日历)</t>
        </is>
      </c>
      <c r="B24" s="6" t="inlineStr">
        <is>
          <t>需求等级</t>
        </is>
      </c>
      <c r="C24" s="5" t="inlineStr">
        <is>
          <t>输入</t>
        </is>
      </c>
      <c r="D24" s="14" t="inlineStr">
        <is>
          <t>D1/D2/D3/D4</t>
        </is>
      </c>
      <c r="E24" s="15" t="inlineStr">
        <is>
          <t>已按 2027 日历预填 SPEC 2.5 默认值</t>
        </is>
      </c>
    </row>
    <row r="25" ht="20" customHeight="1">
      <c r="A25" s="13" t="inlineStr">
        <is>
          <t>D(日历)</t>
        </is>
      </c>
      <c r="B25" s="6" t="inlineStr">
        <is>
          <t>价格系数</t>
        </is>
      </c>
      <c r="C25" s="5" t="inlineStr">
        <is>
          <t>输入</t>
        </is>
      </c>
      <c r="D25" s="14" t="inlineStr">
        <is>
          <t>已按等级分档预填</t>
        </is>
      </c>
      <c r="E25" s="15" t="inlineStr">
        <is>
          <t>D1 150–200%、D2 120–150%、D3 95–110%、D4 70–85%</t>
        </is>
      </c>
    </row>
    <row r="26" ht="20" customHeight="1">
      <c r="A26" s="13" t="inlineStr">
        <is>
          <t>E-G(日历)</t>
        </is>
      </c>
      <c r="B26" s="6" t="inlineStr">
        <is>
          <t>系数下限/上限/合规</t>
        </is>
      </c>
      <c r="C26" s="9" t="inlineStr">
        <is>
          <t>公式</t>
        </is>
      </c>
      <c r="D26" s="14" t="inlineStr">
        <is>
          <t>由等级自动带出并校验</t>
        </is>
      </c>
      <c r="E26" s="15" t="inlineStr">
        <is>
          <t>超范围标红</t>
        </is>
      </c>
    </row>
    <row r="27" ht="20" customHeight="1">
      <c r="A27" s="13" t="inlineStr">
        <is>
          <t>H-R(日历)</t>
        </is>
      </c>
      <c r="B27" s="6" t="inlineStr">
        <is>
          <t>BAR + 10 房型价</t>
        </is>
      </c>
      <c r="C27" s="9" t="inlineStr">
        <is>
          <t>公式</t>
        </is>
      </c>
      <c r="D27" s="14">
        <f>ROUND(基准×系数÷10,0)×10</f>
        <v/>
      </c>
      <c r="E27" s="15" t="inlineStr"/>
    </row>
    <row r="28" ht="20" customHeight="1">
      <c r="A28" s="13" t="inlineStr">
        <is>
          <t>F-G(校验)</t>
        </is>
      </c>
      <c r="B28" s="6" t="inlineStr">
        <is>
          <t>价差% / 判定</t>
        </is>
      </c>
      <c r="C28" s="9" t="inlineStr">
        <is>
          <t>公式</t>
        </is>
      </c>
      <c r="D28" s="14" t="inlineStr">
        <is>
          <t>相邻档位价差与表 F 三档规则</t>
        </is>
      </c>
      <c r="E28" s="15" t="inlineStr">
        <is>
          <t>过小/过大标红</t>
        </is>
      </c>
    </row>
    <row r="30" ht="22" customHeight="1">
      <c r="A30" s="3" t="inlineStr">
        <is>
          <t>四、使用步骤</t>
        </is>
      </c>
    </row>
    <row r="31" ht="20" customHeight="1">
      <c r="A31" s="16" t="n">
        <v>1</v>
      </c>
      <c r="B31" s="8" t="inlineStr">
        <is>
          <t>在「房型清单」页确认 10 个房型的间数与平峰 BAR（默认 SPEC 2.1），看合计行是否显示「✓ 合计 320 间」。</t>
        </is>
      </c>
    </row>
    <row r="32" ht="20" customHeight="1">
      <c r="A32" s="16" t="n">
        <v>2</v>
      </c>
      <c r="B32" s="8" t="inlineStr">
        <is>
          <t>在「价格阶梯」页确认基准 BAR 与 6 个附加项参数；下方 10 个房型的基础价、附加价、差价自动生成。</t>
        </is>
      </c>
    </row>
    <row r="33" ht="20" customHeight="1">
      <c r="A33" s="16" t="n">
        <v>3</v>
      </c>
      <c r="B33" s="8" t="inlineStr">
        <is>
          <t>在「全年价格日历」页逐日核对需求等级（C 列），必要时改价格系数（D 列）——超出该等级区间会标红。</t>
        </is>
      </c>
    </row>
    <row r="34" ht="20" customHeight="1">
      <c r="A34" s="16" t="n">
        <v>4</v>
      </c>
      <c r="B34" s="8" t="inlineStr">
        <is>
          <t>打印「价差校验」页，红色行即为本周须处理的价差问题；动作写入 04 号《调价台账》，触发表选「表F」以外的实动作表。</t>
        </is>
      </c>
    </row>
    <row r="35" ht="20" customHeight="1">
      <c r="A35" s="16" t="n">
        <v>5</v>
      </c>
      <c r="B35" s="8" t="inlineStr">
        <is>
          <t>每周一按《法典》表 N 重复执行一次。</t>
        </is>
      </c>
    </row>
    <row r="37" ht="22" customHeight="1">
      <c r="A37" s="3" t="inlineStr">
        <is>
          <t>五、关联《收益管理操作法典》</t>
        </is>
      </c>
    </row>
    <row r="38" ht="18" customHeight="1">
      <c r="A38" s="4" t="inlineStr">
        <is>
          <t>表 F · 房型价差阶梯表 —— 三条校验规则已用公式实现，并内嵌原文作参考。</t>
        </is>
      </c>
    </row>
    <row r="39" ht="18" customHeight="1">
      <c r="A39" s="4" t="inlineStr">
        <is>
          <t>表 A · 每日价格调整判定表 —— 系数调整属于调价动作，须满足「单次≥3%、单日同方向≤20%、24h 内≤2 次」。</t>
        </is>
      </c>
    </row>
    <row r="40" ht="18" customHeight="1">
      <c r="A40" s="4" t="inlineStr">
        <is>
          <t>表 J · 免费升级规则表 —— 相邻档位价差过小时，升级路径会失真，须先修价差。</t>
        </is>
      </c>
    </row>
    <row r="41" ht="18" customHeight="1">
      <c r="A41" s="4" t="inlineStr">
        <is>
          <t>表 N · 每周一执行房型价差校验。</t>
        </is>
      </c>
    </row>
    <row r="43" ht="18" customHeight="1">
      <c r="A43" s="17" t="inlineStr">
        <is>
          <t>杭州滨江云璟酒店 · 320 间房 · 中高端全服务 ｜ 酒店收益管理学院 HRMA ｜ 口径以 SPEC.md 为准</t>
        </is>
      </c>
    </row>
  </sheetData>
  <mergeCells count="26">
    <mergeCell ref="A30:E30"/>
    <mergeCell ref="A39:E39"/>
    <mergeCell ref="B33:E33"/>
    <mergeCell ref="A1:E1"/>
    <mergeCell ref="A6:E6"/>
    <mergeCell ref="B32:E32"/>
    <mergeCell ref="B35:E35"/>
    <mergeCell ref="A16:E16"/>
    <mergeCell ref="A7:E7"/>
    <mergeCell ref="D11:E11"/>
    <mergeCell ref="D13:E13"/>
    <mergeCell ref="A41:E41"/>
    <mergeCell ref="A37:E37"/>
    <mergeCell ref="A3:E3"/>
    <mergeCell ref="B31:E31"/>
    <mergeCell ref="A2:E2"/>
    <mergeCell ref="A5:E5"/>
    <mergeCell ref="A8:E8"/>
    <mergeCell ref="D12:E12"/>
    <mergeCell ref="A4:E4"/>
    <mergeCell ref="A43:E43"/>
    <mergeCell ref="A38:E38"/>
    <mergeCell ref="A10:E10"/>
    <mergeCell ref="D14:E14"/>
    <mergeCell ref="B34:E34"/>
    <mergeCell ref="A40:E40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16"/>
  <sheetViews>
    <sheetView showGridLines="0" workbookViewId="0">
      <pane xSplit="2" ySplit="3" topLeftCell="C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16" customWidth="1" min="2" max="2"/>
    <col width="8" customWidth="1" min="3" max="3"/>
    <col width="10" customWidth="1" min="4" max="4"/>
    <col width="14" customWidth="1" min="5" max="5"/>
    <col width="12" customWidth="1" min="6" max="6"/>
    <col width="10" customWidth="1" min="7" max="7"/>
    <col width="10" customWidth="1" min="8" max="8"/>
    <col width="10" customWidth="1" min="9" max="9"/>
    <col width="14" customWidth="1" min="10" max="10"/>
    <col width="34" customWidth="1" min="11" max="11"/>
  </cols>
  <sheetData>
    <row r="1" ht="30" customHeight="1">
      <c r="A1" s="1" t="inlineStr">
        <is>
          <t>房型清单 · 杭州滨江云璟酒店（SPEC 2.1）</t>
        </is>
      </c>
    </row>
    <row r="2" ht="26" customHeight="1">
      <c r="A2" s="2" t="inlineStr">
        <is>
          <t>灰底为 SPEC 2.1 固定参数；白底为公式。合计行自动校验总房量是否为 320 间。</t>
        </is>
      </c>
    </row>
    <row r="3" ht="34" customHeight="1">
      <c r="A3" s="12" t="inlineStr">
        <is>
          <t>房型代码</t>
        </is>
      </c>
      <c r="B3" s="12" t="inlineStr">
        <is>
          <t>房型名称</t>
        </is>
      </c>
      <c r="C3" s="12" t="inlineStr">
        <is>
          <t>间数</t>
        </is>
      </c>
      <c r="D3" s="12" t="inlineStr">
        <is>
          <t>面积(㎡)</t>
        </is>
      </c>
      <c r="E3" s="12" t="inlineStr">
        <is>
          <t>床型</t>
        </is>
      </c>
      <c r="F3" s="12" t="inlineStr">
        <is>
          <t>平峰 BAR</t>
        </is>
      </c>
      <c r="G3" s="12" t="inlineStr">
        <is>
          <t>价差系数</t>
        </is>
      </c>
      <c r="H3" s="12" t="inlineStr">
        <is>
          <t>间数占比</t>
        </is>
      </c>
      <c r="I3" s="12" t="inlineStr">
        <is>
          <t>房型组</t>
        </is>
      </c>
      <c r="J3" s="12" t="inlineStr">
        <is>
          <t>加权 BAR 贡献</t>
        </is>
      </c>
      <c r="K3" s="12" t="inlineStr">
        <is>
          <t>备注</t>
        </is>
      </c>
    </row>
    <row r="4">
      <c r="A4" s="13" t="inlineStr">
        <is>
          <t>STD-K</t>
        </is>
      </c>
      <c r="B4" s="7" t="inlineStr">
        <is>
          <t>标准大床房</t>
        </is>
      </c>
      <c r="C4" s="18" t="n">
        <v>70</v>
      </c>
      <c r="D4" s="19" t="n">
        <v>32</v>
      </c>
      <c r="E4" s="7" t="inlineStr">
        <is>
          <t>1.8m 大床</t>
        </is>
      </c>
      <c r="F4" s="20" t="n">
        <v>580</v>
      </c>
      <c r="G4" s="19" t="n">
        <v>85</v>
      </c>
      <c r="H4" s="21">
        <f>IFERROR($C4/$C$14,"")</f>
        <v/>
      </c>
      <c r="I4" s="9">
        <f>LEFT($A4,3)</f>
        <v/>
      </c>
      <c r="J4" s="22">
        <f>IFERROR($F4*$H4,"")</f>
        <v/>
      </c>
      <c r="K4" s="7" t="inlineStr">
        <is>
          <t>无障碍连通房共 12 间，分布在 STD/SUP</t>
        </is>
      </c>
    </row>
    <row r="5">
      <c r="A5" s="13" t="inlineStr">
        <is>
          <t>STD-T</t>
        </is>
      </c>
      <c r="B5" s="7" t="inlineStr">
        <is>
          <t>标准双床房</t>
        </is>
      </c>
      <c r="C5" s="18" t="n">
        <v>50</v>
      </c>
      <c r="D5" s="19" t="n">
        <v>32</v>
      </c>
      <c r="E5" s="7" t="inlineStr">
        <is>
          <t>1.2m×2</t>
        </is>
      </c>
      <c r="F5" s="20" t="n">
        <v>580</v>
      </c>
      <c r="G5" s="19" t="n">
        <v>85</v>
      </c>
      <c r="H5" s="21">
        <f>IFERROR($C5/$C$14,"")</f>
        <v/>
      </c>
      <c r="I5" s="9">
        <f>LEFT($A5,3)</f>
        <v/>
      </c>
      <c r="J5" s="22">
        <f>IFERROR($F5*$H5,"")</f>
        <v/>
      </c>
      <c r="K5" s="7" t="n"/>
    </row>
    <row r="6">
      <c r="A6" s="13" t="inlineStr">
        <is>
          <t>SUP-K</t>
        </is>
      </c>
      <c r="B6" s="7" t="inlineStr">
        <is>
          <t>高级大床房</t>
        </is>
      </c>
      <c r="C6" s="18" t="n">
        <v>60</v>
      </c>
      <c r="D6" s="19" t="n">
        <v>38</v>
      </c>
      <c r="E6" s="7" t="inlineStr">
        <is>
          <t>1.8m 大床</t>
        </is>
      </c>
      <c r="F6" s="20" t="n">
        <v>680</v>
      </c>
      <c r="G6" s="19" t="n">
        <v>100</v>
      </c>
      <c r="H6" s="21">
        <f>IFERROR($C6/$C$14,"")</f>
        <v/>
      </c>
      <c r="I6" s="9">
        <f>LEFT($A6,3)</f>
        <v/>
      </c>
      <c r="J6" s="22">
        <f>IFERROR($F6*$H6,"")</f>
        <v/>
      </c>
      <c r="K6" s="7" t="inlineStr">
        <is>
          <t>无障碍连通房共 12 间，分布在 STD/SUP</t>
        </is>
      </c>
    </row>
    <row r="7">
      <c r="A7" s="13" t="inlineStr">
        <is>
          <t>SUP-T</t>
        </is>
      </c>
      <c r="B7" s="7" t="inlineStr">
        <is>
          <t>高级双床房</t>
        </is>
      </c>
      <c r="C7" s="18" t="n">
        <v>40</v>
      </c>
      <c r="D7" s="19" t="n">
        <v>38</v>
      </c>
      <c r="E7" s="7" t="inlineStr">
        <is>
          <t>1.2m×2</t>
        </is>
      </c>
      <c r="F7" s="20" t="n">
        <v>680</v>
      </c>
      <c r="G7" s="19" t="n">
        <v>100</v>
      </c>
      <c r="H7" s="21">
        <f>IFERROR($C7/$C$14,"")</f>
        <v/>
      </c>
      <c r="I7" s="9">
        <f>LEFT($A7,3)</f>
        <v/>
      </c>
      <c r="J7" s="22">
        <f>IFERROR($F7*$H7,"")</f>
        <v/>
      </c>
      <c r="K7" s="7" t="n"/>
    </row>
    <row r="8">
      <c r="A8" s="13" t="inlineStr">
        <is>
          <t>DLX-K</t>
        </is>
      </c>
      <c r="B8" s="7" t="inlineStr">
        <is>
          <t>豪华大床房</t>
        </is>
      </c>
      <c r="C8" s="18" t="n">
        <v>45</v>
      </c>
      <c r="D8" s="19" t="n">
        <v>45</v>
      </c>
      <c r="E8" s="7" t="inlineStr">
        <is>
          <t>2.0m 大床</t>
        </is>
      </c>
      <c r="F8" s="20" t="n">
        <v>820</v>
      </c>
      <c r="G8" s="19" t="n">
        <v>120</v>
      </c>
      <c r="H8" s="21">
        <f>IFERROR($C8/$C$14,"")</f>
        <v/>
      </c>
      <c r="I8" s="9">
        <f>LEFT($A8,3)</f>
        <v/>
      </c>
      <c r="J8" s="22">
        <f>IFERROR($F8*$H8,"")</f>
        <v/>
      </c>
      <c r="K8" s="7" t="n"/>
    </row>
    <row r="9">
      <c r="A9" s="13" t="inlineStr">
        <is>
          <t>DLX-V</t>
        </is>
      </c>
      <c r="B9" s="7" t="inlineStr">
        <is>
          <t>豪华江景房</t>
        </is>
      </c>
      <c r="C9" s="18" t="n">
        <v>15</v>
      </c>
      <c r="D9" s="19" t="n">
        <v>48</v>
      </c>
      <c r="E9" s="7" t="inlineStr">
        <is>
          <t>2.0m 大床</t>
        </is>
      </c>
      <c r="F9" s="20" t="n">
        <v>960</v>
      </c>
      <c r="G9" s="19" t="n">
        <v>140</v>
      </c>
      <c r="H9" s="21">
        <f>IFERROR($C9/$C$14,"")</f>
        <v/>
      </c>
      <c r="I9" s="9">
        <f>LEFT($A9,3)</f>
        <v/>
      </c>
      <c r="J9" s="22">
        <f>IFERROR($F9*$H9,"")</f>
        <v/>
      </c>
      <c r="K9" s="7" t="n"/>
    </row>
    <row r="10">
      <c r="A10" s="13" t="inlineStr">
        <is>
          <t>EXE-K</t>
        </is>
      </c>
      <c r="B10" s="7" t="inlineStr">
        <is>
          <t>行政大床房</t>
        </is>
      </c>
      <c r="C10" s="18" t="n">
        <v>25</v>
      </c>
      <c r="D10" s="19" t="n">
        <v>45</v>
      </c>
      <c r="E10" s="7" t="inlineStr">
        <is>
          <t>2.0m 大床</t>
        </is>
      </c>
      <c r="F10" s="20" t="n">
        <v>990</v>
      </c>
      <c r="G10" s="19" t="n">
        <v>145</v>
      </c>
      <c r="H10" s="21">
        <f>IFERROR($C10/$C$14,"")</f>
        <v/>
      </c>
      <c r="I10" s="9">
        <f>LEFT($A10,3)</f>
        <v/>
      </c>
      <c r="J10" s="22">
        <f>IFERROR($F10*$H10,"")</f>
        <v/>
      </c>
      <c r="K10" s="7" t="n"/>
    </row>
    <row r="11">
      <c r="A11" s="13" t="inlineStr">
        <is>
          <t>EXE-T</t>
        </is>
      </c>
      <c r="B11" s="7" t="inlineStr">
        <is>
          <t>行政双床房</t>
        </is>
      </c>
      <c r="C11" s="18" t="n">
        <v>5</v>
      </c>
      <c r="D11" s="19" t="n">
        <v>45</v>
      </c>
      <c r="E11" s="7" t="inlineStr">
        <is>
          <t>1.2m×2</t>
        </is>
      </c>
      <c r="F11" s="20" t="n">
        <v>990</v>
      </c>
      <c r="G11" s="19" t="n">
        <v>145</v>
      </c>
      <c r="H11" s="21">
        <f>IFERROR($C11/$C$14,"")</f>
        <v/>
      </c>
      <c r="I11" s="9">
        <f>LEFT($A11,3)</f>
        <v/>
      </c>
      <c r="J11" s="22">
        <f>IFERROR($F11*$H11,"")</f>
        <v/>
      </c>
      <c r="K11" s="7" t="n"/>
    </row>
    <row r="12">
      <c r="A12" s="13" t="inlineStr">
        <is>
          <t>STE-B</t>
        </is>
      </c>
      <c r="B12" s="7" t="inlineStr">
        <is>
          <t>商务套房</t>
        </is>
      </c>
      <c r="C12" s="18" t="n">
        <v>8</v>
      </c>
      <c r="D12" s="19" t="n">
        <v>65</v>
      </c>
      <c r="E12" s="7" t="inlineStr">
        <is>
          <t>2.0m 大床</t>
        </is>
      </c>
      <c r="F12" s="20" t="n">
        <v>1280</v>
      </c>
      <c r="G12" s="19" t="n">
        <v>180</v>
      </c>
      <c r="H12" s="21">
        <f>IFERROR($C12/$C$14,"")</f>
        <v/>
      </c>
      <c r="I12" s="9">
        <f>LEFT($A12,3)</f>
        <v/>
      </c>
      <c r="J12" s="22">
        <f>IFERROR($F12*$H12,"")</f>
        <v/>
      </c>
      <c r="K12" s="7" t="n"/>
    </row>
    <row r="13">
      <c r="A13" s="13" t="inlineStr">
        <is>
          <t>STE-E</t>
        </is>
      </c>
      <c r="B13" s="7" t="inlineStr">
        <is>
          <t>行政套房</t>
        </is>
      </c>
      <c r="C13" s="18" t="n">
        <v>2</v>
      </c>
      <c r="D13" s="19" t="n">
        <v>88</v>
      </c>
      <c r="E13" s="7" t="inlineStr">
        <is>
          <t>2.0m 大床</t>
        </is>
      </c>
      <c r="F13" s="20" t="n">
        <v>1880</v>
      </c>
      <c r="G13" s="19" t="n">
        <v>265</v>
      </c>
      <c r="H13" s="21">
        <f>IFERROR($C13/$C$14,"")</f>
        <v/>
      </c>
      <c r="I13" s="9">
        <f>LEFT($A13,3)</f>
        <v/>
      </c>
      <c r="J13" s="22">
        <f>IFERROR($F13*$H13,"")</f>
        <v/>
      </c>
      <c r="K13" s="7" t="n"/>
    </row>
    <row r="14">
      <c r="A14" s="23" t="inlineStr">
        <is>
          <t>合计</t>
        </is>
      </c>
      <c r="B14" s="23" t="inlineStr">
        <is>
          <t>10 个房型</t>
        </is>
      </c>
      <c r="C14" s="24">
        <f>SUM($C$4:$C$13)</f>
        <v/>
      </c>
      <c r="D14" s="13" t="n"/>
      <c r="E14" s="13" t="inlineStr">
        <is>
          <t>—</t>
        </is>
      </c>
      <c r="F14" s="22">
        <f>IFERROR(SUM($J$4:$J$13),"")</f>
        <v/>
      </c>
      <c r="G14" s="13" t="inlineStr">
        <is>
          <t>—</t>
        </is>
      </c>
      <c r="H14" s="21">
        <f>SUM($H$4:$H$13)</f>
        <v/>
      </c>
      <c r="I14" s="13" t="inlineStr">
        <is>
          <t>—</t>
        </is>
      </c>
      <c r="J14" s="13" t="n"/>
      <c r="K14" s="6">
        <f>IF($C14=320,"✓ 合计 320 间，与 SPEC 2.1 一致（含 12 间无障碍连通房）","✗ 合计 "&amp;$C14&amp;" 间，与 SPEC 2.1 的 320 间不符")</f>
        <v/>
      </c>
    </row>
    <row r="16" ht="30" customHeight="1">
      <c r="A16" s="17" t="inlineStr">
        <is>
          <t>注：加权 BAR 贡献合计 ¥726.9 元为「全部房型按平峰 BAR 售罄」的理论值，高于实际 ADR ¥618，差额来自客源折扣与房型销售结构（升级/免费房）。</t>
        </is>
      </c>
    </row>
  </sheetData>
  <mergeCells count="3">
    <mergeCell ref="A2:K2"/>
    <mergeCell ref="A16:K16"/>
    <mergeCell ref="A1:K1"/>
  </mergeCells>
  <conditionalFormatting sqref="K14">
    <cfRule type="expression" priority="1" dxfId="0">
      <formula>LEFT($K14,1)="✓"</formula>
    </cfRule>
    <cfRule type="expression" priority="2" dxfId="1">
      <formula>LEFT($K14,1)="✗"</formula>
    </cfRule>
  </conditionalFormatting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M26"/>
  <sheetViews>
    <sheetView showGridLines="0" workbookViewId="0">
      <selection activeCell="A1" sqref="A1"/>
    </sheetView>
  </sheetViews>
  <sheetFormatPr baseColWidth="8" defaultRowHeight="15"/>
  <cols>
    <col width="10" customWidth="1" min="1" max="1"/>
    <col width="16" customWidth="1" min="2" max="2"/>
    <col width="10" customWidth="1" min="3" max="3"/>
    <col width="12" customWidth="1" min="4" max="4"/>
    <col width="12" customWidth="1" min="5" max="5"/>
    <col width="12" customWidth="1" min="6" max="6"/>
    <col width="12" customWidth="1" min="7" max="7"/>
    <col width="13" customWidth="1" min="8" max="8"/>
    <col width="12" customWidth="1" min="9" max="9"/>
    <col width="14" customWidth="1" min="10" max="10"/>
    <col width="13" customWidth="1" min="11" max="11"/>
    <col width="12" customWidth="1" min="12" max="12"/>
    <col width="30" customWidth="1" min="13" max="13"/>
  </cols>
  <sheetData>
    <row r="1" ht="30" customHeight="1">
      <c r="A1" s="1" t="inlineStr">
        <is>
          <t>价格阶梯 · 由基准 BAR 自动生成全房型价格（SPEC 表 F）</t>
        </is>
      </c>
    </row>
    <row r="2" ht="26" customHeight="1">
      <c r="A2" s="2" t="inlineStr">
        <is>
          <t>只改 B4 基准 BAR（高级房）与附加项参数，下方全部价格自动重算。附加项口径见 SPEC 2.1 / 表 F。</t>
        </is>
      </c>
    </row>
    <row r="4">
      <c r="A4" s="25" t="inlineStr">
        <is>
          <t>基准 BAR（高级房 SUP，系数 100）</t>
        </is>
      </c>
      <c r="B4" s="20" t="n">
        <v>680</v>
      </c>
      <c r="C4" s="13" t="inlineStr">
        <is>
          <t>元</t>
        </is>
      </c>
      <c r="D4" s="26" t="inlineStr">
        <is>
          <t>SPEC 2.1：高级房平峰 BAR ¥680；SPEC 2.4：竞争组合加权均价 ¥680</t>
        </is>
      </c>
    </row>
    <row r="6" ht="22" customHeight="1">
      <c r="A6" s="3" t="inlineStr">
        <is>
          <t>附加项参数（黄底可改）</t>
        </is>
      </c>
    </row>
    <row r="7" ht="22" customHeight="1">
      <c r="A7" s="12" t="inlineStr">
        <is>
          <t>附加项</t>
        </is>
      </c>
      <c r="B7" s="12" t="inlineStr">
        <is>
          <t>数值</t>
        </is>
      </c>
      <c r="C7" s="12" t="inlineStr">
        <is>
          <t>单位</t>
        </is>
      </c>
      <c r="D7" s="12" t="inlineStr">
        <is>
          <t>说明</t>
        </is>
      </c>
      <c r="E7" s="12" t="inlineStr"/>
      <c r="F7" s="12" t="inlineStr"/>
      <c r="G7" s="12" t="inlineStr"/>
      <c r="H7" s="12" t="inlineStr"/>
      <c r="I7" s="12" t="inlineStr"/>
      <c r="J7" s="12" t="inlineStr"/>
      <c r="K7" s="12" t="inlineStr"/>
      <c r="L7" s="12" t="inlineStr"/>
      <c r="M7" s="12" t="inlineStr"/>
    </row>
    <row r="8">
      <c r="A8" s="7" t="inlineStr">
        <is>
          <t>高楼层</t>
        </is>
      </c>
      <c r="B8" s="27" t="n">
        <v>0.05</v>
      </c>
      <c r="C8" s="13" t="inlineStr">
        <is>
          <t>比例</t>
        </is>
      </c>
      <c r="D8" s="7" t="inlineStr">
        <is>
          <t>同楼层、同朝向的高低层差价 +5%</t>
        </is>
      </c>
      <c r="E8" s="13" t="n"/>
      <c r="F8" s="13" t="n"/>
      <c r="G8" s="13" t="n"/>
      <c r="H8" s="13" t="n"/>
      <c r="I8" s="13" t="n"/>
      <c r="J8" s="13" t="n"/>
      <c r="K8" s="13" t="n"/>
      <c r="L8" s="13" t="n"/>
      <c r="M8" s="13" t="n"/>
    </row>
    <row r="9">
      <c r="A9" s="7" t="inlineStr">
        <is>
          <t>江景 / 特色景观</t>
        </is>
      </c>
      <c r="B9" s="27" t="n">
        <v>0.1</v>
      </c>
      <c r="C9" s="13" t="inlineStr">
        <is>
          <t>比例</t>
        </is>
      </c>
      <c r="D9" s="7" t="inlineStr">
        <is>
          <t>江景 vs 城景 +10%</t>
        </is>
      </c>
      <c r="E9" s="13" t="n"/>
      <c r="F9" s="13" t="n"/>
      <c r="G9" s="13" t="n"/>
      <c r="H9" s="13" t="n"/>
      <c r="I9" s="13" t="n"/>
      <c r="J9" s="13" t="n"/>
      <c r="K9" s="13" t="n"/>
      <c r="L9" s="13" t="n"/>
      <c r="M9" s="13" t="n"/>
    </row>
    <row r="10">
      <c r="A10" s="7" t="inlineStr">
        <is>
          <t>含早（元/人）</t>
        </is>
      </c>
      <c r="B10" s="19" t="n">
        <v>68</v>
      </c>
      <c r="C10" s="13" t="inlineStr">
        <is>
          <t>元</t>
        </is>
      </c>
      <c r="D10" s="7" t="inlineStr">
        <is>
          <t>自助早餐门市价 ¥128/人，打包价 +¥68/人</t>
        </is>
      </c>
      <c r="E10" s="13" t="n"/>
      <c r="F10" s="13" t="n"/>
      <c r="G10" s="13" t="n"/>
      <c r="H10" s="13" t="n"/>
      <c r="I10" s="13" t="n"/>
      <c r="J10" s="13" t="n"/>
      <c r="K10" s="13" t="n"/>
      <c r="L10" s="13" t="n"/>
      <c r="M10" s="13" t="n"/>
    </row>
    <row r="11">
      <c r="A11" s="7" t="inlineStr">
        <is>
          <t>加床（元/晚）</t>
        </is>
      </c>
      <c r="B11" s="19" t="n">
        <v>180</v>
      </c>
      <c r="C11" s="13" t="inlineStr">
        <is>
          <t>元</t>
        </is>
      </c>
      <c r="D11" s="7" t="inlineStr">
        <is>
          <t>含早</t>
        </is>
      </c>
      <c r="E11" s="13" t="n"/>
      <c r="F11" s="13" t="n"/>
      <c r="G11" s="13" t="n"/>
      <c r="H11" s="13" t="n"/>
      <c r="I11" s="13" t="n"/>
      <c r="J11" s="13" t="n"/>
      <c r="K11" s="13" t="n"/>
      <c r="L11" s="13" t="n"/>
      <c r="M11" s="13" t="n"/>
    </row>
    <row r="12">
      <c r="A12" s="7" t="inlineStr">
        <is>
          <t>连通房（元/间）</t>
        </is>
      </c>
      <c r="B12" s="19" t="n">
        <v>50</v>
      </c>
      <c r="C12" s="13" t="inlineStr">
        <is>
          <t>元</t>
        </is>
      </c>
      <c r="D12" s="7" t="inlineStr">
        <is>
          <t>表 F 附加项</t>
        </is>
      </c>
      <c r="E12" s="13" t="n"/>
      <c r="F12" s="13" t="n"/>
      <c r="G12" s="13" t="n"/>
      <c r="H12" s="13" t="n"/>
      <c r="I12" s="13" t="n"/>
      <c r="J12" s="13" t="n"/>
      <c r="K12" s="13" t="n"/>
      <c r="L12" s="13" t="n"/>
      <c r="M12" s="13" t="n"/>
    </row>
    <row r="13">
      <c r="A13" s="7" t="inlineStr">
        <is>
          <t>价格圆整到（元）</t>
        </is>
      </c>
      <c r="B13" s="19" t="n">
        <v>10</v>
      </c>
      <c r="C13" s="13" t="inlineStr">
        <is>
          <t>元</t>
        </is>
      </c>
      <c r="D13" s="7" t="inlineStr">
        <is>
          <t>所有价格按此步长取整</t>
        </is>
      </c>
      <c r="E13" s="13" t="n"/>
      <c r="F13" s="13" t="n"/>
      <c r="G13" s="13" t="n"/>
      <c r="H13" s="13" t="n"/>
      <c r="I13" s="13" t="n"/>
      <c r="J13" s="13" t="n"/>
      <c r="K13" s="13" t="n"/>
      <c r="L13" s="13" t="n"/>
      <c r="M13" s="13" t="n"/>
    </row>
    <row r="15" ht="22" customHeight="1">
      <c r="A15" s="3" t="inlineStr">
        <is>
          <t>价格阶梯表（白底公式，勿改）</t>
        </is>
      </c>
    </row>
    <row r="16" ht="34" customHeight="1">
      <c r="A16" s="12" t="inlineStr">
        <is>
          <t>房型代码</t>
        </is>
      </c>
      <c r="B16" s="12" t="inlineStr">
        <is>
          <t>房型名称</t>
        </is>
      </c>
      <c r="C16" s="12" t="inlineStr">
        <is>
          <t>价差系数</t>
        </is>
      </c>
      <c r="D16" s="12" t="inlineStr">
        <is>
          <t>基础 BAR</t>
        </is>
      </c>
      <c r="E16" s="12" t="inlineStr">
        <is>
          <t>高楼层 +5%</t>
        </is>
      </c>
      <c r="F16" s="12" t="inlineStr">
        <is>
          <t>江景 +10%</t>
        </is>
      </c>
      <c r="G16" s="12" t="inlineStr">
        <is>
          <t>含早 1 人</t>
        </is>
      </c>
      <c r="H16" s="12" t="inlineStr">
        <is>
          <t>含早 2 人</t>
        </is>
      </c>
      <c r="I16" s="12" t="inlineStr">
        <is>
          <t>加床 +180</t>
        </is>
      </c>
      <c r="J16" s="12" t="inlineStr">
        <is>
          <t>最高组合价</t>
        </is>
      </c>
      <c r="K16" s="12" t="inlineStr">
        <is>
          <t>相对高级房差价</t>
        </is>
      </c>
      <c r="L16" s="12" t="inlineStr">
        <is>
          <t>差价%</t>
        </is>
      </c>
      <c r="M16" s="12" t="inlineStr">
        <is>
          <t>备注</t>
        </is>
      </c>
    </row>
    <row r="17">
      <c r="A17" s="9">
        <f>房型清单!$A$4</f>
        <v/>
      </c>
      <c r="B17" s="6">
        <f>房型清单!$B$4</f>
        <v/>
      </c>
      <c r="C17" s="28">
        <f>房型清单!$G$4</f>
        <v/>
      </c>
      <c r="D17" s="29">
        <f>ROUND($B$4*$C17/100/$B$13,0)*$B$13</f>
        <v/>
      </c>
      <c r="E17" s="29">
        <f>ROUND($D17*(1+$B$8)/$B$13,0)*$B$13</f>
        <v/>
      </c>
      <c r="F17" s="29">
        <f>ROUND($D17*(1+$B$9)/$B$13,0)*$B$13</f>
        <v/>
      </c>
      <c r="G17" s="29">
        <f>$D17+$B$10</f>
        <v/>
      </c>
      <c r="H17" s="29">
        <f>$D17+2*$B$10</f>
        <v/>
      </c>
      <c r="I17" s="29">
        <f>$D17+$B$11</f>
        <v/>
      </c>
      <c r="J17" s="29">
        <f>ROUND($D17*(1+$B$8)*(1+$B$9)/$B$13,0)*$B$13+2*$B$10</f>
        <v/>
      </c>
      <c r="K17" s="29">
        <f>$D17-$D$19</f>
        <v/>
      </c>
      <c r="L17" s="21">
        <f>IFERROR(($D17-$D$19)/$D$19,"")</f>
        <v/>
      </c>
      <c r="M17" s="7" t="n"/>
    </row>
    <row r="18">
      <c r="A18" s="9">
        <f>房型清单!$A$5</f>
        <v/>
      </c>
      <c r="B18" s="6">
        <f>房型清单!$B$5</f>
        <v/>
      </c>
      <c r="C18" s="28">
        <f>房型清单!$G$5</f>
        <v/>
      </c>
      <c r="D18" s="29">
        <f>ROUND($B$4*$C18/100/$B$13,0)*$B$13</f>
        <v/>
      </c>
      <c r="E18" s="29">
        <f>ROUND($D18*(1+$B$8)/$B$13,0)*$B$13</f>
        <v/>
      </c>
      <c r="F18" s="29">
        <f>ROUND($D18*(1+$B$9)/$B$13,0)*$B$13</f>
        <v/>
      </c>
      <c r="G18" s="29">
        <f>$D18+$B$10</f>
        <v/>
      </c>
      <c r="H18" s="29">
        <f>$D18+2*$B$10</f>
        <v/>
      </c>
      <c r="I18" s="29">
        <f>$D18+$B$11</f>
        <v/>
      </c>
      <c r="J18" s="29">
        <f>ROUND($D18*(1+$B$8)*(1+$B$9)/$B$13,0)*$B$13+2*$B$10</f>
        <v/>
      </c>
      <c r="K18" s="29">
        <f>$D18-$D$19</f>
        <v/>
      </c>
      <c r="L18" s="21">
        <f>IFERROR(($D18-$D$19)/$D$19,"")</f>
        <v/>
      </c>
      <c r="M18" s="7" t="n"/>
    </row>
    <row r="19">
      <c r="A19" s="9">
        <f>房型清单!$A$6</f>
        <v/>
      </c>
      <c r="B19" s="6">
        <f>房型清单!$B$6</f>
        <v/>
      </c>
      <c r="C19" s="28">
        <f>房型清单!$G$6</f>
        <v/>
      </c>
      <c r="D19" s="29">
        <f>ROUND($B$4*$C19/100/$B$13,0)*$B$13</f>
        <v/>
      </c>
      <c r="E19" s="29">
        <f>ROUND($D19*(1+$B$8)/$B$13,0)*$B$13</f>
        <v/>
      </c>
      <c r="F19" s="29">
        <f>ROUND($D19*(1+$B$9)/$B$13,0)*$B$13</f>
        <v/>
      </c>
      <c r="G19" s="29">
        <f>$D19+$B$10</f>
        <v/>
      </c>
      <c r="H19" s="29">
        <f>$D19+2*$B$10</f>
        <v/>
      </c>
      <c r="I19" s="29">
        <f>$D19+$B$11</f>
        <v/>
      </c>
      <c r="J19" s="29">
        <f>ROUND($D19*(1+$B$8)*(1+$B$9)/$B$13,0)*$B$13+2*$B$10</f>
        <v/>
      </c>
      <c r="K19" s="29">
        <f>$D19-$D$19</f>
        <v/>
      </c>
      <c r="L19" s="21">
        <f>IFERROR(($D19-$D$19)/$D$19,"")</f>
        <v/>
      </c>
      <c r="M19" s="30" t="inlineStr">
        <is>
          <t>← 表 F 基准（系数 100）</t>
        </is>
      </c>
    </row>
    <row r="20">
      <c r="A20" s="9">
        <f>房型清单!$A$7</f>
        <v/>
      </c>
      <c r="B20" s="6">
        <f>房型清单!$B$7</f>
        <v/>
      </c>
      <c r="C20" s="28">
        <f>房型清单!$G$7</f>
        <v/>
      </c>
      <c r="D20" s="29">
        <f>ROUND($B$4*$C20/100/$B$13,0)*$B$13</f>
        <v/>
      </c>
      <c r="E20" s="29">
        <f>ROUND($D20*(1+$B$8)/$B$13,0)*$B$13</f>
        <v/>
      </c>
      <c r="F20" s="29">
        <f>ROUND($D20*(1+$B$9)/$B$13,0)*$B$13</f>
        <v/>
      </c>
      <c r="G20" s="29">
        <f>$D20+$B$10</f>
        <v/>
      </c>
      <c r="H20" s="29">
        <f>$D20+2*$B$10</f>
        <v/>
      </c>
      <c r="I20" s="29">
        <f>$D20+$B$11</f>
        <v/>
      </c>
      <c r="J20" s="29">
        <f>ROUND($D20*(1+$B$8)*(1+$B$9)/$B$13,0)*$B$13+2*$B$10</f>
        <v/>
      </c>
      <c r="K20" s="29">
        <f>$D20-$D$19</f>
        <v/>
      </c>
      <c r="L20" s="21">
        <f>IFERROR(($D20-$D$19)/$D$19,"")</f>
        <v/>
      </c>
      <c r="M20" s="7" t="n"/>
    </row>
    <row r="21">
      <c r="A21" s="9">
        <f>房型清单!$A$8</f>
        <v/>
      </c>
      <c r="B21" s="6">
        <f>房型清单!$B$8</f>
        <v/>
      </c>
      <c r="C21" s="28">
        <f>房型清单!$G$8</f>
        <v/>
      </c>
      <c r="D21" s="29">
        <f>ROUND($B$4*$C21/100/$B$13,0)*$B$13</f>
        <v/>
      </c>
      <c r="E21" s="29">
        <f>ROUND($D21*(1+$B$8)/$B$13,0)*$B$13</f>
        <v/>
      </c>
      <c r="F21" s="29">
        <f>ROUND($D21*(1+$B$9)/$B$13,0)*$B$13</f>
        <v/>
      </c>
      <c r="G21" s="29">
        <f>$D21+$B$10</f>
        <v/>
      </c>
      <c r="H21" s="29">
        <f>$D21+2*$B$10</f>
        <v/>
      </c>
      <c r="I21" s="29">
        <f>$D21+$B$11</f>
        <v/>
      </c>
      <c r="J21" s="29">
        <f>ROUND($D21*(1+$B$8)*(1+$B$9)/$B$13,0)*$B$13+2*$B$10</f>
        <v/>
      </c>
      <c r="K21" s="29">
        <f>$D21-$D$19</f>
        <v/>
      </c>
      <c r="L21" s="21">
        <f>IFERROR(($D21-$D$19)/$D$19,"")</f>
        <v/>
      </c>
      <c r="M21" s="30" t="inlineStr">
        <is>
          <t>仅 DLX-V 等江景房实际适用</t>
        </is>
      </c>
    </row>
    <row r="22">
      <c r="A22" s="9">
        <f>房型清单!$A$9</f>
        <v/>
      </c>
      <c r="B22" s="6">
        <f>房型清单!$B$9</f>
        <v/>
      </c>
      <c r="C22" s="28">
        <f>房型清单!$G$9</f>
        <v/>
      </c>
      <c r="D22" s="29">
        <f>ROUND($B$4*$C22/100/$B$13,0)*$B$13</f>
        <v/>
      </c>
      <c r="E22" s="29">
        <f>ROUND($D22*(1+$B$8)/$B$13,0)*$B$13</f>
        <v/>
      </c>
      <c r="F22" s="29">
        <f>ROUND($D22*(1+$B$9)/$B$13,0)*$B$13</f>
        <v/>
      </c>
      <c r="G22" s="29">
        <f>$D22+$B$10</f>
        <v/>
      </c>
      <c r="H22" s="29">
        <f>$D22+2*$B$10</f>
        <v/>
      </c>
      <c r="I22" s="29">
        <f>$D22+$B$11</f>
        <v/>
      </c>
      <c r="J22" s="29">
        <f>ROUND($D22*(1+$B$8)*(1+$B$9)/$B$13,0)*$B$13+2*$B$10</f>
        <v/>
      </c>
      <c r="K22" s="29">
        <f>$D22-$D$19</f>
        <v/>
      </c>
      <c r="L22" s="21">
        <f>IFERROR(($D22-$D$19)/$D$19,"")</f>
        <v/>
      </c>
      <c r="M22" s="7" t="n"/>
    </row>
    <row r="23">
      <c r="A23" s="9">
        <f>房型清单!$A$10</f>
        <v/>
      </c>
      <c r="B23" s="6">
        <f>房型清单!$B$10</f>
        <v/>
      </c>
      <c r="C23" s="28">
        <f>房型清单!$G$10</f>
        <v/>
      </c>
      <c r="D23" s="29">
        <f>ROUND($B$4*$C23/100/$B$13,0)*$B$13</f>
        <v/>
      </c>
      <c r="E23" s="29">
        <f>ROUND($D23*(1+$B$8)/$B$13,0)*$B$13</f>
        <v/>
      </c>
      <c r="F23" s="29">
        <f>ROUND($D23*(1+$B$9)/$B$13,0)*$B$13</f>
        <v/>
      </c>
      <c r="G23" s="29">
        <f>$D23+$B$10</f>
        <v/>
      </c>
      <c r="H23" s="29">
        <f>$D23+2*$B$10</f>
        <v/>
      </c>
      <c r="I23" s="29">
        <f>$D23+$B$11</f>
        <v/>
      </c>
      <c r="J23" s="29">
        <f>ROUND($D23*(1+$B$8)*(1+$B$9)/$B$13,0)*$B$13+2*$B$10</f>
        <v/>
      </c>
      <c r="K23" s="29">
        <f>$D23-$D$19</f>
        <v/>
      </c>
      <c r="L23" s="21">
        <f>IFERROR(($D23-$D$19)/$D$19,"")</f>
        <v/>
      </c>
      <c r="M23" s="7" t="n"/>
    </row>
    <row r="24">
      <c r="A24" s="9">
        <f>房型清单!$A$11</f>
        <v/>
      </c>
      <c r="B24" s="6">
        <f>房型清单!$B$11</f>
        <v/>
      </c>
      <c r="C24" s="28">
        <f>房型清单!$G$11</f>
        <v/>
      </c>
      <c r="D24" s="29">
        <f>ROUND($B$4*$C24/100/$B$13,0)*$B$13</f>
        <v/>
      </c>
      <c r="E24" s="29">
        <f>ROUND($D24*(1+$B$8)/$B$13,0)*$B$13</f>
        <v/>
      </c>
      <c r="F24" s="29">
        <f>ROUND($D24*(1+$B$9)/$B$13,0)*$B$13</f>
        <v/>
      </c>
      <c r="G24" s="29">
        <f>$D24+$B$10</f>
        <v/>
      </c>
      <c r="H24" s="29">
        <f>$D24+2*$B$10</f>
        <v/>
      </c>
      <c r="I24" s="29">
        <f>$D24+$B$11</f>
        <v/>
      </c>
      <c r="J24" s="29">
        <f>ROUND($D24*(1+$B$8)*(1+$B$9)/$B$13,0)*$B$13+2*$B$10</f>
        <v/>
      </c>
      <c r="K24" s="29">
        <f>$D24-$D$19</f>
        <v/>
      </c>
      <c r="L24" s="21">
        <f>IFERROR(($D24-$D$19)/$D$19,"")</f>
        <v/>
      </c>
      <c r="M24" s="7" t="n"/>
    </row>
    <row r="25">
      <c r="A25" s="9">
        <f>房型清单!$A$12</f>
        <v/>
      </c>
      <c r="B25" s="6">
        <f>房型清单!$B$12</f>
        <v/>
      </c>
      <c r="C25" s="28">
        <f>房型清单!$G$12</f>
        <v/>
      </c>
      <c r="D25" s="29">
        <f>ROUND($B$4*$C25/100/$B$13,0)*$B$13</f>
        <v/>
      </c>
      <c r="E25" s="29">
        <f>ROUND($D25*(1+$B$8)/$B$13,0)*$B$13</f>
        <v/>
      </c>
      <c r="F25" s="29">
        <f>ROUND($D25*(1+$B$9)/$B$13,0)*$B$13</f>
        <v/>
      </c>
      <c r="G25" s="29">
        <f>$D25+$B$10</f>
        <v/>
      </c>
      <c r="H25" s="29">
        <f>$D25+2*$B$10</f>
        <v/>
      </c>
      <c r="I25" s="29">
        <f>$D25+$B$11</f>
        <v/>
      </c>
      <c r="J25" s="29">
        <f>ROUND($D25*(1+$B$8)*(1+$B$9)/$B$13,0)*$B$13+2*$B$10</f>
        <v/>
      </c>
      <c r="K25" s="29">
        <f>$D25-$D$19</f>
        <v/>
      </c>
      <c r="L25" s="21">
        <f>IFERROR(($D25-$D$19)/$D$19,"")</f>
        <v/>
      </c>
      <c r="M25" s="7" t="n"/>
    </row>
    <row r="26">
      <c r="A26" s="9">
        <f>房型清单!$A$13</f>
        <v/>
      </c>
      <c r="B26" s="6">
        <f>房型清单!$B$13</f>
        <v/>
      </c>
      <c r="C26" s="28">
        <f>房型清单!$G$13</f>
        <v/>
      </c>
      <c r="D26" s="29">
        <f>ROUND($B$4*$C26/100/$B$13,0)*$B$13</f>
        <v/>
      </c>
      <c r="E26" s="29">
        <f>ROUND($D26*(1+$B$8)/$B$13,0)*$B$13</f>
        <v/>
      </c>
      <c r="F26" s="29">
        <f>ROUND($D26*(1+$B$9)/$B$13,0)*$B$13</f>
        <v/>
      </c>
      <c r="G26" s="29">
        <f>$D26+$B$10</f>
        <v/>
      </c>
      <c r="H26" s="29">
        <f>$D26+2*$B$10</f>
        <v/>
      </c>
      <c r="I26" s="29">
        <f>$D26+$B$11</f>
        <v/>
      </c>
      <c r="J26" s="29">
        <f>ROUND($D26*(1+$B$8)*(1+$B$9)/$B$13,0)*$B$13+2*$B$10</f>
        <v/>
      </c>
      <c r="K26" s="29">
        <f>$D26-$D$19</f>
        <v/>
      </c>
      <c r="L26" s="21">
        <f>IFERROR(($D26-$D$19)/$D$19,"")</f>
        <v/>
      </c>
      <c r="M26" s="30" t="inlineStr">
        <is>
          <t>高楼层 + 江景 + 双早</t>
        </is>
      </c>
    </row>
  </sheetData>
  <mergeCells count="5">
    <mergeCell ref="A1:M1"/>
    <mergeCell ref="D4:M4"/>
    <mergeCell ref="A6:M6"/>
    <mergeCell ref="A15:M15"/>
    <mergeCell ref="A2:M2"/>
  </mergeCells>
  <conditionalFormatting sqref="L17:L26">
    <cfRule type="cellIs" priority="1" operator="greaterThan" dxfId="1">
      <formula>0</formula>
    </cfRule>
    <cfRule type="cellIs" priority="2" operator="lessThan" dxfId="2">
      <formula>0</formula>
    </cfRule>
    <cfRule type="cellIs" priority="3" operator="equal" dxfId="3">
      <formula>0</formula>
    </cfRule>
  </conditionalFormatting>
  <conditionalFormatting sqref="K17:K26">
    <cfRule type="cellIs" priority="4" operator="greaterThan" dxfId="1">
      <formula>0</formula>
    </cfRule>
    <cfRule type="cellIs" priority="5" operator="lessThan" dxfId="2">
      <formula>0</formula>
    </cfRule>
    <cfRule type="cellIs" priority="6" operator="equal" dxfId="3">
      <formula>0</formula>
    </cfRule>
  </conditionalFormatting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R368"/>
  <sheetViews>
    <sheetView showGridLines="0" workbookViewId="0">
      <pane xSplit="3" ySplit="3" topLeftCell="D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7" customWidth="1" min="2" max="2"/>
    <col width="8" customWidth="1" min="3" max="3"/>
    <col width="9" customWidth="1" min="4" max="4"/>
    <col width="9" customWidth="1" min="5" max="5"/>
    <col width="9" customWidth="1" min="6" max="6"/>
    <col width="9" customWidth="1" min="7" max="7"/>
    <col width="10" customWidth="1" min="8" max="8"/>
    <col width="9" customWidth="1" min="9" max="9"/>
    <col width="9" customWidth="1" min="10" max="10"/>
    <col width="9" customWidth="1" min="11" max="11"/>
    <col width="9" customWidth="1" min="12" max="12"/>
    <col width="9" customWidth="1" min="13" max="13"/>
    <col width="9" customWidth="1" min="14" max="14"/>
    <col width="9" customWidth="1" min="15" max="15"/>
    <col width="9" customWidth="1" min="16" max="16"/>
    <col width="9" customWidth="1" min="17" max="17"/>
    <col width="9" customWidth="1" min="18" max="18"/>
  </cols>
  <sheetData>
    <row r="1" ht="30" customHeight="1">
      <c r="A1" s="1" t="inlineStr">
        <is>
          <t>全年价格日历 2027 · 365 天（需求等级 → 系数 → BAR → 各房型价）</t>
        </is>
      </c>
    </row>
    <row r="2" ht="26" customHeight="1">
      <c r="A2" s="2" t="inlineStr">
        <is>
          <t>输入：C 列需求等级、D 列价格系数（已按 SPEC 2.5 分档预填默认值）。其余全部为公式。</t>
        </is>
      </c>
    </row>
    <row r="3" ht="34" customHeight="1">
      <c r="A3" s="12" t="inlineStr">
        <is>
          <t>日期</t>
        </is>
      </c>
      <c r="B3" s="12" t="inlineStr">
        <is>
          <t>星期</t>
        </is>
      </c>
      <c r="C3" s="12" t="inlineStr">
        <is>
          <t>需求
等级</t>
        </is>
      </c>
      <c r="D3" s="12" t="inlineStr">
        <is>
          <t>价格
系数</t>
        </is>
      </c>
      <c r="E3" s="12" t="inlineStr">
        <is>
          <t>系数
下限</t>
        </is>
      </c>
      <c r="F3" s="12" t="inlineStr">
        <is>
          <t>系数
上限</t>
        </is>
      </c>
      <c r="G3" s="12" t="inlineStr">
        <is>
          <t>系数
合规</t>
        </is>
      </c>
      <c r="H3" s="12" t="inlineStr">
        <is>
          <t>BAR</t>
        </is>
      </c>
      <c r="I3" s="12" t="inlineStr">
        <is>
          <t>STD-K</t>
        </is>
      </c>
      <c r="J3" s="12" t="inlineStr">
        <is>
          <t>STD-T</t>
        </is>
      </c>
      <c r="K3" s="12" t="inlineStr">
        <is>
          <t>SUP-K</t>
        </is>
      </c>
      <c r="L3" s="12" t="inlineStr">
        <is>
          <t>SUP-T</t>
        </is>
      </c>
      <c r="M3" s="12" t="inlineStr">
        <is>
          <t>DLX-K</t>
        </is>
      </c>
      <c r="N3" s="12" t="inlineStr">
        <is>
          <t>DLX-V</t>
        </is>
      </c>
      <c r="O3" s="12" t="inlineStr">
        <is>
          <t>EXE-K</t>
        </is>
      </c>
      <c r="P3" s="12" t="inlineStr">
        <is>
          <t>EXE-T</t>
        </is>
      </c>
      <c r="Q3" s="12" t="inlineStr">
        <is>
          <t>STE-B</t>
        </is>
      </c>
      <c r="R3" s="12" t="inlineStr">
        <is>
          <t>STE-E</t>
        </is>
      </c>
    </row>
    <row r="4">
      <c r="A4" s="31" t="n">
        <v>46388</v>
      </c>
      <c r="B4" s="9">
        <f>IF($A4="","",CHOOSE(WEEKDAY(A4,2),"周一","周二","周三","周四","周五","周六","周日"))</f>
        <v/>
      </c>
      <c r="C4" s="5" t="inlineStr">
        <is>
          <t>D3</t>
        </is>
      </c>
      <c r="D4" s="27" t="n">
        <v>1.032</v>
      </c>
      <c r="E4" s="21">
        <f>IF($C4="","",IF($C4="D1",1.5,IF($C4="D2",1.2,IF($C4="D3",0.95,IF($C4="D4",0.7,"")))))</f>
        <v/>
      </c>
      <c r="F4" s="21">
        <f>IF($C4="","",IF($C4="D1",2,IF($C4="D2",1.5,IF($C4="D3",1.1,IF($C4="D4",0.85,"")))))</f>
        <v/>
      </c>
      <c r="G4" s="9">
        <f>IF(OR($D4="",$E4=""),"",IF(AND($D4&gt;=$E4,$D4&lt;=$F4),"合规","超范围"))</f>
        <v/>
      </c>
      <c r="H4" s="29">
        <f>IFERROR(ROUND(价格阶梯!$B$4*$D4/价格阶梯!$B$13,0)*价格阶梯!$B$13,"")</f>
        <v/>
      </c>
      <c r="I4" s="29">
        <f>IFERROR(ROUND($H4*价格阶梯!$C$17/100/价格阶梯!$B$13,0)*价格阶梯!$B$13,"")</f>
        <v/>
      </c>
      <c r="J4" s="29">
        <f>IFERROR(ROUND($H4*价格阶梯!$C$18/100/价格阶梯!$B$13,0)*价格阶梯!$B$13,"")</f>
        <v/>
      </c>
      <c r="K4" s="29">
        <f>IFERROR(ROUND($H4*价格阶梯!$C$19/100/价格阶梯!$B$13,0)*价格阶梯!$B$13,"")</f>
        <v/>
      </c>
      <c r="L4" s="29">
        <f>IFERROR(ROUND($H4*价格阶梯!$C$20/100/价格阶梯!$B$13,0)*价格阶梯!$B$13,"")</f>
        <v/>
      </c>
      <c r="M4" s="29">
        <f>IFERROR(ROUND($H4*价格阶梯!$C$21/100/价格阶梯!$B$13,0)*价格阶梯!$B$13,"")</f>
        <v/>
      </c>
      <c r="N4" s="29">
        <f>IFERROR(ROUND($H4*价格阶梯!$C$22/100/价格阶梯!$B$13,0)*价格阶梯!$B$13,"")</f>
        <v/>
      </c>
      <c r="O4" s="29">
        <f>IFERROR(ROUND($H4*价格阶梯!$C$23/100/价格阶梯!$B$13,0)*价格阶梯!$B$13,"")</f>
        <v/>
      </c>
      <c r="P4" s="29">
        <f>IFERROR(ROUND($H4*价格阶梯!$C$24/100/价格阶梯!$B$13,0)*价格阶梯!$B$13,"")</f>
        <v/>
      </c>
      <c r="Q4" s="29">
        <f>IFERROR(ROUND($H4*价格阶梯!$C$25/100/价格阶梯!$B$13,0)*价格阶梯!$B$13,"")</f>
        <v/>
      </c>
      <c r="R4" s="29">
        <f>IFERROR(ROUND($H4*价格阶梯!$C$26/100/价格阶梯!$B$13,0)*价格阶梯!$B$13,"")</f>
        <v/>
      </c>
    </row>
    <row r="5">
      <c r="A5" s="32">
        <f>$A4+1</f>
        <v/>
      </c>
      <c r="B5" s="9">
        <f>IF($A5="","",CHOOSE(WEEKDAY(A5,2),"周一","周二","周三","周四","周五","周六","周日"))</f>
        <v/>
      </c>
      <c r="C5" s="5" t="inlineStr">
        <is>
          <t>D3</t>
        </is>
      </c>
      <c r="D5" s="27" t="n">
        <v>1.044</v>
      </c>
      <c r="E5" s="21">
        <f>IF($C5="","",IF($C5="D1",1.5,IF($C5="D2",1.2,IF($C5="D3",0.95,IF($C5="D4",0.7,"")))))</f>
        <v/>
      </c>
      <c r="F5" s="21">
        <f>IF($C5="","",IF($C5="D1",2,IF($C5="D2",1.5,IF($C5="D3",1.1,IF($C5="D4",0.85,"")))))</f>
        <v/>
      </c>
      <c r="G5" s="9">
        <f>IF(OR($D5="",$E5=""),"",IF(AND($D5&gt;=$E5,$D5&lt;=$F5),"合规","超范围"))</f>
        <v/>
      </c>
      <c r="H5" s="29">
        <f>IFERROR(ROUND(价格阶梯!$B$4*$D5/价格阶梯!$B$13,0)*价格阶梯!$B$13,"")</f>
        <v/>
      </c>
      <c r="I5" s="29">
        <f>IFERROR(ROUND($H5*价格阶梯!$C$17/100/价格阶梯!$B$13,0)*价格阶梯!$B$13,"")</f>
        <v/>
      </c>
      <c r="J5" s="29">
        <f>IFERROR(ROUND($H5*价格阶梯!$C$18/100/价格阶梯!$B$13,0)*价格阶梯!$B$13,"")</f>
        <v/>
      </c>
      <c r="K5" s="29">
        <f>IFERROR(ROUND($H5*价格阶梯!$C$19/100/价格阶梯!$B$13,0)*价格阶梯!$B$13,"")</f>
        <v/>
      </c>
      <c r="L5" s="29">
        <f>IFERROR(ROUND($H5*价格阶梯!$C$20/100/价格阶梯!$B$13,0)*价格阶梯!$B$13,"")</f>
        <v/>
      </c>
      <c r="M5" s="29">
        <f>IFERROR(ROUND($H5*价格阶梯!$C$21/100/价格阶梯!$B$13,0)*价格阶梯!$B$13,"")</f>
        <v/>
      </c>
      <c r="N5" s="29">
        <f>IFERROR(ROUND($H5*价格阶梯!$C$22/100/价格阶梯!$B$13,0)*价格阶梯!$B$13,"")</f>
        <v/>
      </c>
      <c r="O5" s="29">
        <f>IFERROR(ROUND($H5*价格阶梯!$C$23/100/价格阶梯!$B$13,0)*价格阶梯!$B$13,"")</f>
        <v/>
      </c>
      <c r="P5" s="29">
        <f>IFERROR(ROUND($H5*价格阶梯!$C$24/100/价格阶梯!$B$13,0)*价格阶梯!$B$13,"")</f>
        <v/>
      </c>
      <c r="Q5" s="29">
        <f>IFERROR(ROUND($H5*价格阶梯!$C$25/100/价格阶梯!$B$13,0)*价格阶梯!$B$13,"")</f>
        <v/>
      </c>
      <c r="R5" s="29">
        <f>IFERROR(ROUND($H5*价格阶梯!$C$26/100/价格阶梯!$B$13,0)*价格阶梯!$B$13,"")</f>
        <v/>
      </c>
    </row>
    <row r="6">
      <c r="A6" s="32">
        <f>$A5+1</f>
        <v/>
      </c>
      <c r="B6" s="9">
        <f>IF($A6="","",CHOOSE(WEEKDAY(A6,2),"周一","周二","周三","周四","周五","周六","周日"))</f>
        <v/>
      </c>
      <c r="C6" s="5" t="inlineStr">
        <is>
          <t>D4</t>
        </is>
      </c>
      <c r="D6" s="27" t="n">
        <v>0.8159999999999999</v>
      </c>
      <c r="E6" s="21">
        <f>IF($C6="","",IF($C6="D1",1.5,IF($C6="D2",1.2,IF($C6="D3",0.95,IF($C6="D4",0.7,"")))))</f>
        <v/>
      </c>
      <c r="F6" s="21">
        <f>IF($C6="","",IF($C6="D1",2,IF($C6="D2",1.5,IF($C6="D3",1.1,IF($C6="D4",0.85,"")))))</f>
        <v/>
      </c>
      <c r="G6" s="9">
        <f>IF(OR($D6="",$E6=""),"",IF(AND($D6&gt;=$E6,$D6&lt;=$F6),"合规","超范围"))</f>
        <v/>
      </c>
      <c r="H6" s="29">
        <f>IFERROR(ROUND(价格阶梯!$B$4*$D6/价格阶梯!$B$13,0)*价格阶梯!$B$13,"")</f>
        <v/>
      </c>
      <c r="I6" s="29">
        <f>IFERROR(ROUND($H6*价格阶梯!$C$17/100/价格阶梯!$B$13,0)*价格阶梯!$B$13,"")</f>
        <v/>
      </c>
      <c r="J6" s="29">
        <f>IFERROR(ROUND($H6*价格阶梯!$C$18/100/价格阶梯!$B$13,0)*价格阶梯!$B$13,"")</f>
        <v/>
      </c>
      <c r="K6" s="29">
        <f>IFERROR(ROUND($H6*价格阶梯!$C$19/100/价格阶梯!$B$13,0)*价格阶梯!$B$13,"")</f>
        <v/>
      </c>
      <c r="L6" s="29">
        <f>IFERROR(ROUND($H6*价格阶梯!$C$20/100/价格阶梯!$B$13,0)*价格阶梯!$B$13,"")</f>
        <v/>
      </c>
      <c r="M6" s="29">
        <f>IFERROR(ROUND($H6*价格阶梯!$C$21/100/价格阶梯!$B$13,0)*价格阶梯!$B$13,"")</f>
        <v/>
      </c>
      <c r="N6" s="29">
        <f>IFERROR(ROUND($H6*价格阶梯!$C$22/100/价格阶梯!$B$13,0)*价格阶梯!$B$13,"")</f>
        <v/>
      </c>
      <c r="O6" s="29">
        <f>IFERROR(ROUND($H6*价格阶梯!$C$23/100/价格阶梯!$B$13,0)*价格阶梯!$B$13,"")</f>
        <v/>
      </c>
      <c r="P6" s="29">
        <f>IFERROR(ROUND($H6*价格阶梯!$C$24/100/价格阶梯!$B$13,0)*价格阶梯!$B$13,"")</f>
        <v/>
      </c>
      <c r="Q6" s="29">
        <f>IFERROR(ROUND($H6*价格阶梯!$C$25/100/价格阶梯!$B$13,0)*价格阶梯!$B$13,"")</f>
        <v/>
      </c>
      <c r="R6" s="29">
        <f>IFERROR(ROUND($H6*价格阶梯!$C$26/100/价格阶梯!$B$13,0)*价格阶梯!$B$13,"")</f>
        <v/>
      </c>
    </row>
    <row r="7">
      <c r="A7" s="32">
        <f>$A6+1</f>
        <v/>
      </c>
      <c r="B7" s="9">
        <f>IF($A7="","",CHOOSE(WEEKDAY(A7,2),"周一","周二","周三","周四","周五","周六","周日"))</f>
        <v/>
      </c>
      <c r="C7" s="5" t="inlineStr">
        <is>
          <t>D4</t>
        </is>
      </c>
      <c r="D7" s="27" t="n">
        <v>0.744</v>
      </c>
      <c r="E7" s="21">
        <f>IF($C7="","",IF($C7="D1",1.5,IF($C7="D2",1.2,IF($C7="D3",0.95,IF($C7="D4",0.7,"")))))</f>
        <v/>
      </c>
      <c r="F7" s="21">
        <f>IF($C7="","",IF($C7="D1",2,IF($C7="D2",1.5,IF($C7="D3",1.1,IF($C7="D4",0.85,"")))))</f>
        <v/>
      </c>
      <c r="G7" s="9">
        <f>IF(OR($D7="",$E7=""),"",IF(AND($D7&gt;=$E7,$D7&lt;=$F7),"合规","超范围"))</f>
        <v/>
      </c>
      <c r="H7" s="29">
        <f>IFERROR(ROUND(价格阶梯!$B$4*$D7/价格阶梯!$B$13,0)*价格阶梯!$B$13,"")</f>
        <v/>
      </c>
      <c r="I7" s="29">
        <f>IFERROR(ROUND($H7*价格阶梯!$C$17/100/价格阶梯!$B$13,0)*价格阶梯!$B$13,"")</f>
        <v/>
      </c>
      <c r="J7" s="29">
        <f>IFERROR(ROUND($H7*价格阶梯!$C$18/100/价格阶梯!$B$13,0)*价格阶梯!$B$13,"")</f>
        <v/>
      </c>
      <c r="K7" s="29">
        <f>IFERROR(ROUND($H7*价格阶梯!$C$19/100/价格阶梯!$B$13,0)*价格阶梯!$B$13,"")</f>
        <v/>
      </c>
      <c r="L7" s="29">
        <f>IFERROR(ROUND($H7*价格阶梯!$C$20/100/价格阶梯!$B$13,0)*价格阶梯!$B$13,"")</f>
        <v/>
      </c>
      <c r="M7" s="29">
        <f>IFERROR(ROUND($H7*价格阶梯!$C$21/100/价格阶梯!$B$13,0)*价格阶梯!$B$13,"")</f>
        <v/>
      </c>
      <c r="N7" s="29">
        <f>IFERROR(ROUND($H7*价格阶梯!$C$22/100/价格阶梯!$B$13,0)*价格阶梯!$B$13,"")</f>
        <v/>
      </c>
      <c r="O7" s="29">
        <f>IFERROR(ROUND($H7*价格阶梯!$C$23/100/价格阶梯!$B$13,0)*价格阶梯!$B$13,"")</f>
        <v/>
      </c>
      <c r="P7" s="29">
        <f>IFERROR(ROUND($H7*价格阶梯!$C$24/100/价格阶梯!$B$13,0)*价格阶梯!$B$13,"")</f>
        <v/>
      </c>
      <c r="Q7" s="29">
        <f>IFERROR(ROUND($H7*价格阶梯!$C$25/100/价格阶梯!$B$13,0)*价格阶梯!$B$13,"")</f>
        <v/>
      </c>
      <c r="R7" s="29">
        <f>IFERROR(ROUND($H7*价格阶梯!$C$26/100/价格阶梯!$B$13,0)*价格阶梯!$B$13,"")</f>
        <v/>
      </c>
    </row>
    <row r="8">
      <c r="A8" s="32">
        <f>$A7+1</f>
        <v/>
      </c>
      <c r="B8" s="9">
        <f>IF($A8="","",CHOOSE(WEEKDAY(A8,2),"周一","周二","周三","周四","周五","周六","周日"))</f>
        <v/>
      </c>
      <c r="C8" s="5" t="inlineStr">
        <is>
          <t>D4</t>
        </is>
      </c>
      <c r="D8" s="27" t="n">
        <v>0.756</v>
      </c>
      <c r="E8" s="21">
        <f>IF($C8="","",IF($C8="D1",1.5,IF($C8="D2",1.2,IF($C8="D3",0.95,IF($C8="D4",0.7,"")))))</f>
        <v/>
      </c>
      <c r="F8" s="21">
        <f>IF($C8="","",IF($C8="D1",2,IF($C8="D2",1.5,IF($C8="D3",1.1,IF($C8="D4",0.85,"")))))</f>
        <v/>
      </c>
      <c r="G8" s="9">
        <f>IF(OR($D8="",$E8=""),"",IF(AND($D8&gt;=$E8,$D8&lt;=$F8),"合规","超范围"))</f>
        <v/>
      </c>
      <c r="H8" s="29">
        <f>IFERROR(ROUND(价格阶梯!$B$4*$D8/价格阶梯!$B$13,0)*价格阶梯!$B$13,"")</f>
        <v/>
      </c>
      <c r="I8" s="29">
        <f>IFERROR(ROUND($H8*价格阶梯!$C$17/100/价格阶梯!$B$13,0)*价格阶梯!$B$13,"")</f>
        <v/>
      </c>
      <c r="J8" s="29">
        <f>IFERROR(ROUND($H8*价格阶梯!$C$18/100/价格阶梯!$B$13,0)*价格阶梯!$B$13,"")</f>
        <v/>
      </c>
      <c r="K8" s="29">
        <f>IFERROR(ROUND($H8*价格阶梯!$C$19/100/价格阶梯!$B$13,0)*价格阶梯!$B$13,"")</f>
        <v/>
      </c>
      <c r="L8" s="29">
        <f>IFERROR(ROUND($H8*价格阶梯!$C$20/100/价格阶梯!$B$13,0)*价格阶梯!$B$13,"")</f>
        <v/>
      </c>
      <c r="M8" s="29">
        <f>IFERROR(ROUND($H8*价格阶梯!$C$21/100/价格阶梯!$B$13,0)*价格阶梯!$B$13,"")</f>
        <v/>
      </c>
      <c r="N8" s="29">
        <f>IFERROR(ROUND($H8*价格阶梯!$C$22/100/价格阶梯!$B$13,0)*价格阶梯!$B$13,"")</f>
        <v/>
      </c>
      <c r="O8" s="29">
        <f>IFERROR(ROUND($H8*价格阶梯!$C$23/100/价格阶梯!$B$13,0)*价格阶梯!$B$13,"")</f>
        <v/>
      </c>
      <c r="P8" s="29">
        <f>IFERROR(ROUND($H8*价格阶梯!$C$24/100/价格阶梯!$B$13,0)*价格阶梯!$B$13,"")</f>
        <v/>
      </c>
      <c r="Q8" s="29">
        <f>IFERROR(ROUND($H8*价格阶梯!$C$25/100/价格阶梯!$B$13,0)*价格阶梯!$B$13,"")</f>
        <v/>
      </c>
      <c r="R8" s="29">
        <f>IFERROR(ROUND($H8*价格阶梯!$C$26/100/价格阶梯!$B$13,0)*价格阶梯!$B$13,"")</f>
        <v/>
      </c>
    </row>
    <row r="9">
      <c r="A9" s="32">
        <f>$A8+1</f>
        <v/>
      </c>
      <c r="B9" s="9">
        <f>IF($A9="","",CHOOSE(WEEKDAY(A9,2),"周一","周二","周三","周四","周五","周六","周日"))</f>
        <v/>
      </c>
      <c r="C9" s="5" t="inlineStr">
        <is>
          <t>D4</t>
        </is>
      </c>
      <c r="D9" s="27" t="n">
        <v>0.768</v>
      </c>
      <c r="E9" s="21">
        <f>IF($C9="","",IF($C9="D1",1.5,IF($C9="D2",1.2,IF($C9="D3",0.95,IF($C9="D4",0.7,"")))))</f>
        <v/>
      </c>
      <c r="F9" s="21">
        <f>IF($C9="","",IF($C9="D1",2,IF($C9="D2",1.5,IF($C9="D3",1.1,IF($C9="D4",0.85,"")))))</f>
        <v/>
      </c>
      <c r="G9" s="9">
        <f>IF(OR($D9="",$E9=""),"",IF(AND($D9&gt;=$E9,$D9&lt;=$F9),"合规","超范围"))</f>
        <v/>
      </c>
      <c r="H9" s="29">
        <f>IFERROR(ROUND(价格阶梯!$B$4*$D9/价格阶梯!$B$13,0)*价格阶梯!$B$13,"")</f>
        <v/>
      </c>
      <c r="I9" s="29">
        <f>IFERROR(ROUND($H9*价格阶梯!$C$17/100/价格阶梯!$B$13,0)*价格阶梯!$B$13,"")</f>
        <v/>
      </c>
      <c r="J9" s="29">
        <f>IFERROR(ROUND($H9*价格阶梯!$C$18/100/价格阶梯!$B$13,0)*价格阶梯!$B$13,"")</f>
        <v/>
      </c>
      <c r="K9" s="29">
        <f>IFERROR(ROUND($H9*价格阶梯!$C$19/100/价格阶梯!$B$13,0)*价格阶梯!$B$13,"")</f>
        <v/>
      </c>
      <c r="L9" s="29">
        <f>IFERROR(ROUND($H9*价格阶梯!$C$20/100/价格阶梯!$B$13,0)*价格阶梯!$B$13,"")</f>
        <v/>
      </c>
      <c r="M9" s="29">
        <f>IFERROR(ROUND($H9*价格阶梯!$C$21/100/价格阶梯!$B$13,0)*价格阶梯!$B$13,"")</f>
        <v/>
      </c>
      <c r="N9" s="29">
        <f>IFERROR(ROUND($H9*价格阶梯!$C$22/100/价格阶梯!$B$13,0)*价格阶梯!$B$13,"")</f>
        <v/>
      </c>
      <c r="O9" s="29">
        <f>IFERROR(ROUND($H9*价格阶梯!$C$23/100/价格阶梯!$B$13,0)*价格阶梯!$B$13,"")</f>
        <v/>
      </c>
      <c r="P9" s="29">
        <f>IFERROR(ROUND($H9*价格阶梯!$C$24/100/价格阶梯!$B$13,0)*价格阶梯!$B$13,"")</f>
        <v/>
      </c>
      <c r="Q9" s="29">
        <f>IFERROR(ROUND($H9*价格阶梯!$C$25/100/价格阶梯!$B$13,0)*价格阶梯!$B$13,"")</f>
        <v/>
      </c>
      <c r="R9" s="29">
        <f>IFERROR(ROUND($H9*价格阶梯!$C$26/100/价格阶梯!$B$13,0)*价格阶梯!$B$13,"")</f>
        <v/>
      </c>
    </row>
    <row r="10">
      <c r="A10" s="32">
        <f>$A9+1</f>
        <v/>
      </c>
      <c r="B10" s="9">
        <f>IF($A10="","",CHOOSE(WEEKDAY(A10,2),"周一","周二","周三","周四","周五","周六","周日"))</f>
        <v/>
      </c>
      <c r="C10" s="5" t="inlineStr">
        <is>
          <t>D4</t>
        </is>
      </c>
      <c r="D10" s="27" t="n">
        <v>0.78</v>
      </c>
      <c r="E10" s="21">
        <f>IF($C10="","",IF($C10="D1",1.5,IF($C10="D2",1.2,IF($C10="D3",0.95,IF($C10="D4",0.7,"")))))</f>
        <v/>
      </c>
      <c r="F10" s="21">
        <f>IF($C10="","",IF($C10="D1",2,IF($C10="D2",1.5,IF($C10="D3",1.1,IF($C10="D4",0.85,"")))))</f>
        <v/>
      </c>
      <c r="G10" s="9">
        <f>IF(OR($D10="",$E10=""),"",IF(AND($D10&gt;=$E10,$D10&lt;=$F10),"合规","超范围"))</f>
        <v/>
      </c>
      <c r="H10" s="29">
        <f>IFERROR(ROUND(价格阶梯!$B$4*$D10/价格阶梯!$B$13,0)*价格阶梯!$B$13,"")</f>
        <v/>
      </c>
      <c r="I10" s="29">
        <f>IFERROR(ROUND($H10*价格阶梯!$C$17/100/价格阶梯!$B$13,0)*价格阶梯!$B$13,"")</f>
        <v/>
      </c>
      <c r="J10" s="29">
        <f>IFERROR(ROUND($H10*价格阶梯!$C$18/100/价格阶梯!$B$13,0)*价格阶梯!$B$13,"")</f>
        <v/>
      </c>
      <c r="K10" s="29">
        <f>IFERROR(ROUND($H10*价格阶梯!$C$19/100/价格阶梯!$B$13,0)*价格阶梯!$B$13,"")</f>
        <v/>
      </c>
      <c r="L10" s="29">
        <f>IFERROR(ROUND($H10*价格阶梯!$C$20/100/价格阶梯!$B$13,0)*价格阶梯!$B$13,"")</f>
        <v/>
      </c>
      <c r="M10" s="29">
        <f>IFERROR(ROUND($H10*价格阶梯!$C$21/100/价格阶梯!$B$13,0)*价格阶梯!$B$13,"")</f>
        <v/>
      </c>
      <c r="N10" s="29">
        <f>IFERROR(ROUND($H10*价格阶梯!$C$22/100/价格阶梯!$B$13,0)*价格阶梯!$B$13,"")</f>
        <v/>
      </c>
      <c r="O10" s="29">
        <f>IFERROR(ROUND($H10*价格阶梯!$C$23/100/价格阶梯!$B$13,0)*价格阶梯!$B$13,"")</f>
        <v/>
      </c>
      <c r="P10" s="29">
        <f>IFERROR(ROUND($H10*价格阶梯!$C$24/100/价格阶梯!$B$13,0)*价格阶梯!$B$13,"")</f>
        <v/>
      </c>
      <c r="Q10" s="29">
        <f>IFERROR(ROUND($H10*价格阶梯!$C$25/100/价格阶梯!$B$13,0)*价格阶梯!$B$13,"")</f>
        <v/>
      </c>
      <c r="R10" s="29">
        <f>IFERROR(ROUND($H10*价格阶梯!$C$26/100/价格阶梯!$B$13,0)*价格阶梯!$B$13,"")</f>
        <v/>
      </c>
    </row>
    <row r="11">
      <c r="A11" s="32">
        <f>$A10+1</f>
        <v/>
      </c>
      <c r="B11" s="9">
        <f>IF($A11="","",CHOOSE(WEEKDAY(A11,2),"周一","周二","周三","周四","周五","周六","周日"))</f>
        <v/>
      </c>
      <c r="C11" s="5" t="inlineStr">
        <is>
          <t>D3</t>
        </is>
      </c>
      <c r="D11" s="27" t="n">
        <v>1.032</v>
      </c>
      <c r="E11" s="21">
        <f>IF($C11="","",IF($C11="D1",1.5,IF($C11="D2",1.2,IF($C11="D3",0.95,IF($C11="D4",0.7,"")))))</f>
        <v/>
      </c>
      <c r="F11" s="21">
        <f>IF($C11="","",IF($C11="D1",2,IF($C11="D2",1.5,IF($C11="D3",1.1,IF($C11="D4",0.85,"")))))</f>
        <v/>
      </c>
      <c r="G11" s="9">
        <f>IF(OR($D11="",$E11=""),"",IF(AND($D11&gt;=$E11,$D11&lt;=$F11),"合规","超范围"))</f>
        <v/>
      </c>
      <c r="H11" s="29">
        <f>IFERROR(ROUND(价格阶梯!$B$4*$D11/价格阶梯!$B$13,0)*价格阶梯!$B$13,"")</f>
        <v/>
      </c>
      <c r="I11" s="29">
        <f>IFERROR(ROUND($H11*价格阶梯!$C$17/100/价格阶梯!$B$13,0)*价格阶梯!$B$13,"")</f>
        <v/>
      </c>
      <c r="J11" s="29">
        <f>IFERROR(ROUND($H11*价格阶梯!$C$18/100/价格阶梯!$B$13,0)*价格阶梯!$B$13,"")</f>
        <v/>
      </c>
      <c r="K11" s="29">
        <f>IFERROR(ROUND($H11*价格阶梯!$C$19/100/价格阶梯!$B$13,0)*价格阶梯!$B$13,"")</f>
        <v/>
      </c>
      <c r="L11" s="29">
        <f>IFERROR(ROUND($H11*价格阶梯!$C$20/100/价格阶梯!$B$13,0)*价格阶梯!$B$13,"")</f>
        <v/>
      </c>
      <c r="M11" s="29">
        <f>IFERROR(ROUND($H11*价格阶梯!$C$21/100/价格阶梯!$B$13,0)*价格阶梯!$B$13,"")</f>
        <v/>
      </c>
      <c r="N11" s="29">
        <f>IFERROR(ROUND($H11*价格阶梯!$C$22/100/价格阶梯!$B$13,0)*价格阶梯!$B$13,"")</f>
        <v/>
      </c>
      <c r="O11" s="29">
        <f>IFERROR(ROUND($H11*价格阶梯!$C$23/100/价格阶梯!$B$13,0)*价格阶梯!$B$13,"")</f>
        <v/>
      </c>
      <c r="P11" s="29">
        <f>IFERROR(ROUND($H11*价格阶梯!$C$24/100/价格阶梯!$B$13,0)*价格阶梯!$B$13,"")</f>
        <v/>
      </c>
      <c r="Q11" s="29">
        <f>IFERROR(ROUND($H11*价格阶梯!$C$25/100/价格阶梯!$B$13,0)*价格阶梯!$B$13,"")</f>
        <v/>
      </c>
      <c r="R11" s="29">
        <f>IFERROR(ROUND($H11*价格阶梯!$C$26/100/价格阶梯!$B$13,0)*价格阶梯!$B$13,"")</f>
        <v/>
      </c>
    </row>
    <row r="12">
      <c r="A12" s="32">
        <f>$A11+1</f>
        <v/>
      </c>
      <c r="B12" s="9">
        <f>IF($A12="","",CHOOSE(WEEKDAY(A12,2),"周一","周二","周三","周四","周五","周六","周日"))</f>
        <v/>
      </c>
      <c r="C12" s="5" t="inlineStr">
        <is>
          <t>D3</t>
        </is>
      </c>
      <c r="D12" s="27" t="n">
        <v>1.044</v>
      </c>
      <c r="E12" s="21">
        <f>IF($C12="","",IF($C12="D1",1.5,IF($C12="D2",1.2,IF($C12="D3",0.95,IF($C12="D4",0.7,"")))))</f>
        <v/>
      </c>
      <c r="F12" s="21">
        <f>IF($C12="","",IF($C12="D1",2,IF($C12="D2",1.5,IF($C12="D3",1.1,IF($C12="D4",0.85,"")))))</f>
        <v/>
      </c>
      <c r="G12" s="9">
        <f>IF(OR($D12="",$E12=""),"",IF(AND($D12&gt;=$E12,$D12&lt;=$F12),"合规","超范围"))</f>
        <v/>
      </c>
      <c r="H12" s="29">
        <f>IFERROR(ROUND(价格阶梯!$B$4*$D12/价格阶梯!$B$13,0)*价格阶梯!$B$13,"")</f>
        <v/>
      </c>
      <c r="I12" s="29">
        <f>IFERROR(ROUND($H12*价格阶梯!$C$17/100/价格阶梯!$B$13,0)*价格阶梯!$B$13,"")</f>
        <v/>
      </c>
      <c r="J12" s="29">
        <f>IFERROR(ROUND($H12*价格阶梯!$C$18/100/价格阶梯!$B$13,0)*价格阶梯!$B$13,"")</f>
        <v/>
      </c>
      <c r="K12" s="29">
        <f>IFERROR(ROUND($H12*价格阶梯!$C$19/100/价格阶梯!$B$13,0)*价格阶梯!$B$13,"")</f>
        <v/>
      </c>
      <c r="L12" s="29">
        <f>IFERROR(ROUND($H12*价格阶梯!$C$20/100/价格阶梯!$B$13,0)*价格阶梯!$B$13,"")</f>
        <v/>
      </c>
      <c r="M12" s="29">
        <f>IFERROR(ROUND($H12*价格阶梯!$C$21/100/价格阶梯!$B$13,0)*价格阶梯!$B$13,"")</f>
        <v/>
      </c>
      <c r="N12" s="29">
        <f>IFERROR(ROUND($H12*价格阶梯!$C$22/100/价格阶梯!$B$13,0)*价格阶梯!$B$13,"")</f>
        <v/>
      </c>
      <c r="O12" s="29">
        <f>IFERROR(ROUND($H12*价格阶梯!$C$23/100/价格阶梯!$B$13,0)*价格阶梯!$B$13,"")</f>
        <v/>
      </c>
      <c r="P12" s="29">
        <f>IFERROR(ROUND($H12*价格阶梯!$C$24/100/价格阶梯!$B$13,0)*价格阶梯!$B$13,"")</f>
        <v/>
      </c>
      <c r="Q12" s="29">
        <f>IFERROR(ROUND($H12*价格阶梯!$C$25/100/价格阶梯!$B$13,0)*价格阶梯!$B$13,"")</f>
        <v/>
      </c>
      <c r="R12" s="29">
        <f>IFERROR(ROUND($H12*价格阶梯!$C$26/100/价格阶梯!$B$13,0)*价格阶梯!$B$13,"")</f>
        <v/>
      </c>
    </row>
    <row r="13">
      <c r="A13" s="32">
        <f>$A12+1</f>
        <v/>
      </c>
      <c r="B13" s="9">
        <f>IF($A13="","",CHOOSE(WEEKDAY(A13,2),"周一","周二","周三","周四","周五","周六","周日"))</f>
        <v/>
      </c>
      <c r="C13" s="5" t="inlineStr">
        <is>
          <t>D4</t>
        </is>
      </c>
      <c r="D13" s="27" t="n">
        <v>0.8159999999999999</v>
      </c>
      <c r="E13" s="21">
        <f>IF($C13="","",IF($C13="D1",1.5,IF($C13="D2",1.2,IF($C13="D3",0.95,IF($C13="D4",0.7,"")))))</f>
        <v/>
      </c>
      <c r="F13" s="21">
        <f>IF($C13="","",IF($C13="D1",2,IF($C13="D2",1.5,IF($C13="D3",1.1,IF($C13="D4",0.85,"")))))</f>
        <v/>
      </c>
      <c r="G13" s="9">
        <f>IF(OR($D13="",$E13=""),"",IF(AND($D13&gt;=$E13,$D13&lt;=$F13),"合规","超范围"))</f>
        <v/>
      </c>
      <c r="H13" s="29">
        <f>IFERROR(ROUND(价格阶梯!$B$4*$D13/价格阶梯!$B$13,0)*价格阶梯!$B$13,"")</f>
        <v/>
      </c>
      <c r="I13" s="29">
        <f>IFERROR(ROUND($H13*价格阶梯!$C$17/100/价格阶梯!$B$13,0)*价格阶梯!$B$13,"")</f>
        <v/>
      </c>
      <c r="J13" s="29">
        <f>IFERROR(ROUND($H13*价格阶梯!$C$18/100/价格阶梯!$B$13,0)*价格阶梯!$B$13,"")</f>
        <v/>
      </c>
      <c r="K13" s="29">
        <f>IFERROR(ROUND($H13*价格阶梯!$C$19/100/价格阶梯!$B$13,0)*价格阶梯!$B$13,"")</f>
        <v/>
      </c>
      <c r="L13" s="29">
        <f>IFERROR(ROUND($H13*价格阶梯!$C$20/100/价格阶梯!$B$13,0)*价格阶梯!$B$13,"")</f>
        <v/>
      </c>
      <c r="M13" s="29">
        <f>IFERROR(ROUND($H13*价格阶梯!$C$21/100/价格阶梯!$B$13,0)*价格阶梯!$B$13,"")</f>
        <v/>
      </c>
      <c r="N13" s="29">
        <f>IFERROR(ROUND($H13*价格阶梯!$C$22/100/价格阶梯!$B$13,0)*价格阶梯!$B$13,"")</f>
        <v/>
      </c>
      <c r="O13" s="29">
        <f>IFERROR(ROUND($H13*价格阶梯!$C$23/100/价格阶梯!$B$13,0)*价格阶梯!$B$13,"")</f>
        <v/>
      </c>
      <c r="P13" s="29">
        <f>IFERROR(ROUND($H13*价格阶梯!$C$24/100/价格阶梯!$B$13,0)*价格阶梯!$B$13,"")</f>
        <v/>
      </c>
      <c r="Q13" s="29">
        <f>IFERROR(ROUND($H13*价格阶梯!$C$25/100/价格阶梯!$B$13,0)*价格阶梯!$B$13,"")</f>
        <v/>
      </c>
      <c r="R13" s="29">
        <f>IFERROR(ROUND($H13*价格阶梯!$C$26/100/价格阶梯!$B$13,0)*价格阶梯!$B$13,"")</f>
        <v/>
      </c>
    </row>
    <row r="14">
      <c r="A14" s="32">
        <f>$A13+1</f>
        <v/>
      </c>
      <c r="B14" s="9">
        <f>IF($A14="","",CHOOSE(WEEKDAY(A14,2),"周一","周二","周三","周四","周五","周六","周日"))</f>
        <v/>
      </c>
      <c r="C14" s="5" t="inlineStr">
        <is>
          <t>D4</t>
        </is>
      </c>
      <c r="D14" s="27" t="n">
        <v>0.744</v>
      </c>
      <c r="E14" s="21">
        <f>IF($C14="","",IF($C14="D1",1.5,IF($C14="D2",1.2,IF($C14="D3",0.95,IF($C14="D4",0.7,"")))))</f>
        <v/>
      </c>
      <c r="F14" s="21">
        <f>IF($C14="","",IF($C14="D1",2,IF($C14="D2",1.5,IF($C14="D3",1.1,IF($C14="D4",0.85,"")))))</f>
        <v/>
      </c>
      <c r="G14" s="9">
        <f>IF(OR($D14="",$E14=""),"",IF(AND($D14&gt;=$E14,$D14&lt;=$F14),"合规","超范围"))</f>
        <v/>
      </c>
      <c r="H14" s="29">
        <f>IFERROR(ROUND(价格阶梯!$B$4*$D14/价格阶梯!$B$13,0)*价格阶梯!$B$13,"")</f>
        <v/>
      </c>
      <c r="I14" s="29">
        <f>IFERROR(ROUND($H14*价格阶梯!$C$17/100/价格阶梯!$B$13,0)*价格阶梯!$B$13,"")</f>
        <v/>
      </c>
      <c r="J14" s="29">
        <f>IFERROR(ROUND($H14*价格阶梯!$C$18/100/价格阶梯!$B$13,0)*价格阶梯!$B$13,"")</f>
        <v/>
      </c>
      <c r="K14" s="29">
        <f>IFERROR(ROUND($H14*价格阶梯!$C$19/100/价格阶梯!$B$13,0)*价格阶梯!$B$13,"")</f>
        <v/>
      </c>
      <c r="L14" s="29">
        <f>IFERROR(ROUND($H14*价格阶梯!$C$20/100/价格阶梯!$B$13,0)*价格阶梯!$B$13,"")</f>
        <v/>
      </c>
      <c r="M14" s="29">
        <f>IFERROR(ROUND($H14*价格阶梯!$C$21/100/价格阶梯!$B$13,0)*价格阶梯!$B$13,"")</f>
        <v/>
      </c>
      <c r="N14" s="29">
        <f>IFERROR(ROUND($H14*价格阶梯!$C$22/100/价格阶梯!$B$13,0)*价格阶梯!$B$13,"")</f>
        <v/>
      </c>
      <c r="O14" s="29">
        <f>IFERROR(ROUND($H14*价格阶梯!$C$23/100/价格阶梯!$B$13,0)*价格阶梯!$B$13,"")</f>
        <v/>
      </c>
      <c r="P14" s="29">
        <f>IFERROR(ROUND($H14*价格阶梯!$C$24/100/价格阶梯!$B$13,0)*价格阶梯!$B$13,"")</f>
        <v/>
      </c>
      <c r="Q14" s="29">
        <f>IFERROR(ROUND($H14*价格阶梯!$C$25/100/价格阶梯!$B$13,0)*价格阶梯!$B$13,"")</f>
        <v/>
      </c>
      <c r="R14" s="29">
        <f>IFERROR(ROUND($H14*价格阶梯!$C$26/100/价格阶梯!$B$13,0)*价格阶梯!$B$13,"")</f>
        <v/>
      </c>
    </row>
    <row r="15">
      <c r="A15" s="32">
        <f>$A14+1</f>
        <v/>
      </c>
      <c r="B15" s="9">
        <f>IF($A15="","",CHOOSE(WEEKDAY(A15,2),"周一","周二","周三","周四","周五","周六","周日"))</f>
        <v/>
      </c>
      <c r="C15" s="5" t="inlineStr">
        <is>
          <t>D4</t>
        </is>
      </c>
      <c r="D15" s="27" t="n">
        <v>0.756</v>
      </c>
      <c r="E15" s="21">
        <f>IF($C15="","",IF($C15="D1",1.5,IF($C15="D2",1.2,IF($C15="D3",0.95,IF($C15="D4",0.7,"")))))</f>
        <v/>
      </c>
      <c r="F15" s="21">
        <f>IF($C15="","",IF($C15="D1",2,IF($C15="D2",1.5,IF($C15="D3",1.1,IF($C15="D4",0.85,"")))))</f>
        <v/>
      </c>
      <c r="G15" s="9">
        <f>IF(OR($D15="",$E15=""),"",IF(AND($D15&gt;=$E15,$D15&lt;=$F15),"合规","超范围"))</f>
        <v/>
      </c>
      <c r="H15" s="29">
        <f>IFERROR(ROUND(价格阶梯!$B$4*$D15/价格阶梯!$B$13,0)*价格阶梯!$B$13,"")</f>
        <v/>
      </c>
      <c r="I15" s="29">
        <f>IFERROR(ROUND($H15*价格阶梯!$C$17/100/价格阶梯!$B$13,0)*价格阶梯!$B$13,"")</f>
        <v/>
      </c>
      <c r="J15" s="29">
        <f>IFERROR(ROUND($H15*价格阶梯!$C$18/100/价格阶梯!$B$13,0)*价格阶梯!$B$13,"")</f>
        <v/>
      </c>
      <c r="K15" s="29">
        <f>IFERROR(ROUND($H15*价格阶梯!$C$19/100/价格阶梯!$B$13,0)*价格阶梯!$B$13,"")</f>
        <v/>
      </c>
      <c r="L15" s="29">
        <f>IFERROR(ROUND($H15*价格阶梯!$C$20/100/价格阶梯!$B$13,0)*价格阶梯!$B$13,"")</f>
        <v/>
      </c>
      <c r="M15" s="29">
        <f>IFERROR(ROUND($H15*价格阶梯!$C$21/100/价格阶梯!$B$13,0)*价格阶梯!$B$13,"")</f>
        <v/>
      </c>
      <c r="N15" s="29">
        <f>IFERROR(ROUND($H15*价格阶梯!$C$22/100/价格阶梯!$B$13,0)*价格阶梯!$B$13,"")</f>
        <v/>
      </c>
      <c r="O15" s="29">
        <f>IFERROR(ROUND($H15*价格阶梯!$C$23/100/价格阶梯!$B$13,0)*价格阶梯!$B$13,"")</f>
        <v/>
      </c>
      <c r="P15" s="29">
        <f>IFERROR(ROUND($H15*价格阶梯!$C$24/100/价格阶梯!$B$13,0)*价格阶梯!$B$13,"")</f>
        <v/>
      </c>
      <c r="Q15" s="29">
        <f>IFERROR(ROUND($H15*价格阶梯!$C$25/100/价格阶梯!$B$13,0)*价格阶梯!$B$13,"")</f>
        <v/>
      </c>
      <c r="R15" s="29">
        <f>IFERROR(ROUND($H15*价格阶梯!$C$26/100/价格阶梯!$B$13,0)*价格阶梯!$B$13,"")</f>
        <v/>
      </c>
    </row>
    <row r="16">
      <c r="A16" s="32">
        <f>$A15+1</f>
        <v/>
      </c>
      <c r="B16" s="9">
        <f>IF($A16="","",CHOOSE(WEEKDAY(A16,2),"周一","周二","周三","周四","周五","周六","周日"))</f>
        <v/>
      </c>
      <c r="C16" s="5" t="inlineStr">
        <is>
          <t>D4</t>
        </is>
      </c>
      <c r="D16" s="27" t="n">
        <v>0.768</v>
      </c>
      <c r="E16" s="21">
        <f>IF($C16="","",IF($C16="D1",1.5,IF($C16="D2",1.2,IF($C16="D3",0.95,IF($C16="D4",0.7,"")))))</f>
        <v/>
      </c>
      <c r="F16" s="21">
        <f>IF($C16="","",IF($C16="D1",2,IF($C16="D2",1.5,IF($C16="D3",1.1,IF($C16="D4",0.85,"")))))</f>
        <v/>
      </c>
      <c r="G16" s="9">
        <f>IF(OR($D16="",$E16=""),"",IF(AND($D16&gt;=$E16,$D16&lt;=$F16),"合规","超范围"))</f>
        <v/>
      </c>
      <c r="H16" s="29">
        <f>IFERROR(ROUND(价格阶梯!$B$4*$D16/价格阶梯!$B$13,0)*价格阶梯!$B$13,"")</f>
        <v/>
      </c>
      <c r="I16" s="29">
        <f>IFERROR(ROUND($H16*价格阶梯!$C$17/100/价格阶梯!$B$13,0)*价格阶梯!$B$13,"")</f>
        <v/>
      </c>
      <c r="J16" s="29">
        <f>IFERROR(ROUND($H16*价格阶梯!$C$18/100/价格阶梯!$B$13,0)*价格阶梯!$B$13,"")</f>
        <v/>
      </c>
      <c r="K16" s="29">
        <f>IFERROR(ROUND($H16*价格阶梯!$C$19/100/价格阶梯!$B$13,0)*价格阶梯!$B$13,"")</f>
        <v/>
      </c>
      <c r="L16" s="29">
        <f>IFERROR(ROUND($H16*价格阶梯!$C$20/100/价格阶梯!$B$13,0)*价格阶梯!$B$13,"")</f>
        <v/>
      </c>
      <c r="M16" s="29">
        <f>IFERROR(ROUND($H16*价格阶梯!$C$21/100/价格阶梯!$B$13,0)*价格阶梯!$B$13,"")</f>
        <v/>
      </c>
      <c r="N16" s="29">
        <f>IFERROR(ROUND($H16*价格阶梯!$C$22/100/价格阶梯!$B$13,0)*价格阶梯!$B$13,"")</f>
        <v/>
      </c>
      <c r="O16" s="29">
        <f>IFERROR(ROUND($H16*价格阶梯!$C$23/100/价格阶梯!$B$13,0)*价格阶梯!$B$13,"")</f>
        <v/>
      </c>
      <c r="P16" s="29">
        <f>IFERROR(ROUND($H16*价格阶梯!$C$24/100/价格阶梯!$B$13,0)*价格阶梯!$B$13,"")</f>
        <v/>
      </c>
      <c r="Q16" s="29">
        <f>IFERROR(ROUND($H16*价格阶梯!$C$25/100/价格阶梯!$B$13,0)*价格阶梯!$B$13,"")</f>
        <v/>
      </c>
      <c r="R16" s="29">
        <f>IFERROR(ROUND($H16*价格阶梯!$C$26/100/价格阶梯!$B$13,0)*价格阶梯!$B$13,"")</f>
        <v/>
      </c>
    </row>
    <row r="17">
      <c r="A17" s="32">
        <f>$A16+1</f>
        <v/>
      </c>
      <c r="B17" s="9">
        <f>IF($A17="","",CHOOSE(WEEKDAY(A17,2),"周一","周二","周三","周四","周五","周六","周日"))</f>
        <v/>
      </c>
      <c r="C17" s="5" t="inlineStr">
        <is>
          <t>D4</t>
        </is>
      </c>
      <c r="D17" s="27" t="n">
        <v>0.78</v>
      </c>
      <c r="E17" s="21">
        <f>IF($C17="","",IF($C17="D1",1.5,IF($C17="D2",1.2,IF($C17="D3",0.95,IF($C17="D4",0.7,"")))))</f>
        <v/>
      </c>
      <c r="F17" s="21">
        <f>IF($C17="","",IF($C17="D1",2,IF($C17="D2",1.5,IF($C17="D3",1.1,IF($C17="D4",0.85,"")))))</f>
        <v/>
      </c>
      <c r="G17" s="9">
        <f>IF(OR($D17="",$E17=""),"",IF(AND($D17&gt;=$E17,$D17&lt;=$F17),"合规","超范围"))</f>
        <v/>
      </c>
      <c r="H17" s="29">
        <f>IFERROR(ROUND(价格阶梯!$B$4*$D17/价格阶梯!$B$13,0)*价格阶梯!$B$13,"")</f>
        <v/>
      </c>
      <c r="I17" s="29">
        <f>IFERROR(ROUND($H17*价格阶梯!$C$17/100/价格阶梯!$B$13,0)*价格阶梯!$B$13,"")</f>
        <v/>
      </c>
      <c r="J17" s="29">
        <f>IFERROR(ROUND($H17*价格阶梯!$C$18/100/价格阶梯!$B$13,0)*价格阶梯!$B$13,"")</f>
        <v/>
      </c>
      <c r="K17" s="29">
        <f>IFERROR(ROUND($H17*价格阶梯!$C$19/100/价格阶梯!$B$13,0)*价格阶梯!$B$13,"")</f>
        <v/>
      </c>
      <c r="L17" s="29">
        <f>IFERROR(ROUND($H17*价格阶梯!$C$20/100/价格阶梯!$B$13,0)*价格阶梯!$B$13,"")</f>
        <v/>
      </c>
      <c r="M17" s="29">
        <f>IFERROR(ROUND($H17*价格阶梯!$C$21/100/价格阶梯!$B$13,0)*价格阶梯!$B$13,"")</f>
        <v/>
      </c>
      <c r="N17" s="29">
        <f>IFERROR(ROUND($H17*价格阶梯!$C$22/100/价格阶梯!$B$13,0)*价格阶梯!$B$13,"")</f>
        <v/>
      </c>
      <c r="O17" s="29">
        <f>IFERROR(ROUND($H17*价格阶梯!$C$23/100/价格阶梯!$B$13,0)*价格阶梯!$B$13,"")</f>
        <v/>
      </c>
      <c r="P17" s="29">
        <f>IFERROR(ROUND($H17*价格阶梯!$C$24/100/价格阶梯!$B$13,0)*价格阶梯!$B$13,"")</f>
        <v/>
      </c>
      <c r="Q17" s="29">
        <f>IFERROR(ROUND($H17*价格阶梯!$C$25/100/价格阶梯!$B$13,0)*价格阶梯!$B$13,"")</f>
        <v/>
      </c>
      <c r="R17" s="29">
        <f>IFERROR(ROUND($H17*价格阶梯!$C$26/100/价格阶梯!$B$13,0)*价格阶梯!$B$13,"")</f>
        <v/>
      </c>
    </row>
    <row r="18">
      <c r="A18" s="32">
        <f>$A17+1</f>
        <v/>
      </c>
      <c r="B18" s="9">
        <f>IF($A18="","",CHOOSE(WEEKDAY(A18,2),"周一","周二","周三","周四","周五","周六","周日"))</f>
        <v/>
      </c>
      <c r="C18" s="5" t="inlineStr">
        <is>
          <t>D3</t>
        </is>
      </c>
      <c r="D18" s="27" t="n">
        <v>1.032</v>
      </c>
      <c r="E18" s="21">
        <f>IF($C18="","",IF($C18="D1",1.5,IF($C18="D2",1.2,IF($C18="D3",0.95,IF($C18="D4",0.7,"")))))</f>
        <v/>
      </c>
      <c r="F18" s="21">
        <f>IF($C18="","",IF($C18="D1",2,IF($C18="D2",1.5,IF($C18="D3",1.1,IF($C18="D4",0.85,"")))))</f>
        <v/>
      </c>
      <c r="G18" s="9">
        <f>IF(OR($D18="",$E18=""),"",IF(AND($D18&gt;=$E18,$D18&lt;=$F18),"合规","超范围"))</f>
        <v/>
      </c>
      <c r="H18" s="29">
        <f>IFERROR(ROUND(价格阶梯!$B$4*$D18/价格阶梯!$B$13,0)*价格阶梯!$B$13,"")</f>
        <v/>
      </c>
      <c r="I18" s="29">
        <f>IFERROR(ROUND($H18*价格阶梯!$C$17/100/价格阶梯!$B$13,0)*价格阶梯!$B$13,"")</f>
        <v/>
      </c>
      <c r="J18" s="29">
        <f>IFERROR(ROUND($H18*价格阶梯!$C$18/100/价格阶梯!$B$13,0)*价格阶梯!$B$13,"")</f>
        <v/>
      </c>
      <c r="K18" s="29">
        <f>IFERROR(ROUND($H18*价格阶梯!$C$19/100/价格阶梯!$B$13,0)*价格阶梯!$B$13,"")</f>
        <v/>
      </c>
      <c r="L18" s="29">
        <f>IFERROR(ROUND($H18*价格阶梯!$C$20/100/价格阶梯!$B$13,0)*价格阶梯!$B$13,"")</f>
        <v/>
      </c>
      <c r="M18" s="29">
        <f>IFERROR(ROUND($H18*价格阶梯!$C$21/100/价格阶梯!$B$13,0)*价格阶梯!$B$13,"")</f>
        <v/>
      </c>
      <c r="N18" s="29">
        <f>IFERROR(ROUND($H18*价格阶梯!$C$22/100/价格阶梯!$B$13,0)*价格阶梯!$B$13,"")</f>
        <v/>
      </c>
      <c r="O18" s="29">
        <f>IFERROR(ROUND($H18*价格阶梯!$C$23/100/价格阶梯!$B$13,0)*价格阶梯!$B$13,"")</f>
        <v/>
      </c>
      <c r="P18" s="29">
        <f>IFERROR(ROUND($H18*价格阶梯!$C$24/100/价格阶梯!$B$13,0)*价格阶梯!$B$13,"")</f>
        <v/>
      </c>
      <c r="Q18" s="29">
        <f>IFERROR(ROUND($H18*价格阶梯!$C$25/100/价格阶梯!$B$13,0)*价格阶梯!$B$13,"")</f>
        <v/>
      </c>
      <c r="R18" s="29">
        <f>IFERROR(ROUND($H18*价格阶梯!$C$26/100/价格阶梯!$B$13,0)*价格阶梯!$B$13,"")</f>
        <v/>
      </c>
    </row>
    <row r="19">
      <c r="A19" s="32">
        <f>$A18+1</f>
        <v/>
      </c>
      <c r="B19" s="9">
        <f>IF($A19="","",CHOOSE(WEEKDAY(A19,2),"周一","周二","周三","周四","周五","周六","周日"))</f>
        <v/>
      </c>
      <c r="C19" s="5" t="inlineStr">
        <is>
          <t>D3</t>
        </is>
      </c>
      <c r="D19" s="27" t="n">
        <v>1.044</v>
      </c>
      <c r="E19" s="21">
        <f>IF($C19="","",IF($C19="D1",1.5,IF($C19="D2",1.2,IF($C19="D3",0.95,IF($C19="D4",0.7,"")))))</f>
        <v/>
      </c>
      <c r="F19" s="21">
        <f>IF($C19="","",IF($C19="D1",2,IF($C19="D2",1.5,IF($C19="D3",1.1,IF($C19="D4",0.85,"")))))</f>
        <v/>
      </c>
      <c r="G19" s="9">
        <f>IF(OR($D19="",$E19=""),"",IF(AND($D19&gt;=$E19,$D19&lt;=$F19),"合规","超范围"))</f>
        <v/>
      </c>
      <c r="H19" s="29">
        <f>IFERROR(ROUND(价格阶梯!$B$4*$D19/价格阶梯!$B$13,0)*价格阶梯!$B$13,"")</f>
        <v/>
      </c>
      <c r="I19" s="29">
        <f>IFERROR(ROUND($H19*价格阶梯!$C$17/100/价格阶梯!$B$13,0)*价格阶梯!$B$13,"")</f>
        <v/>
      </c>
      <c r="J19" s="29">
        <f>IFERROR(ROUND($H19*价格阶梯!$C$18/100/价格阶梯!$B$13,0)*价格阶梯!$B$13,"")</f>
        <v/>
      </c>
      <c r="K19" s="29">
        <f>IFERROR(ROUND($H19*价格阶梯!$C$19/100/价格阶梯!$B$13,0)*价格阶梯!$B$13,"")</f>
        <v/>
      </c>
      <c r="L19" s="29">
        <f>IFERROR(ROUND($H19*价格阶梯!$C$20/100/价格阶梯!$B$13,0)*价格阶梯!$B$13,"")</f>
        <v/>
      </c>
      <c r="M19" s="29">
        <f>IFERROR(ROUND($H19*价格阶梯!$C$21/100/价格阶梯!$B$13,0)*价格阶梯!$B$13,"")</f>
        <v/>
      </c>
      <c r="N19" s="29">
        <f>IFERROR(ROUND($H19*价格阶梯!$C$22/100/价格阶梯!$B$13,0)*价格阶梯!$B$13,"")</f>
        <v/>
      </c>
      <c r="O19" s="29">
        <f>IFERROR(ROUND($H19*价格阶梯!$C$23/100/价格阶梯!$B$13,0)*价格阶梯!$B$13,"")</f>
        <v/>
      </c>
      <c r="P19" s="29">
        <f>IFERROR(ROUND($H19*价格阶梯!$C$24/100/价格阶梯!$B$13,0)*价格阶梯!$B$13,"")</f>
        <v/>
      </c>
      <c r="Q19" s="29">
        <f>IFERROR(ROUND($H19*价格阶梯!$C$25/100/价格阶梯!$B$13,0)*价格阶梯!$B$13,"")</f>
        <v/>
      </c>
      <c r="R19" s="29">
        <f>IFERROR(ROUND($H19*价格阶梯!$C$26/100/价格阶梯!$B$13,0)*价格阶梯!$B$13,"")</f>
        <v/>
      </c>
    </row>
    <row r="20">
      <c r="A20" s="32">
        <f>$A19+1</f>
        <v/>
      </c>
      <c r="B20" s="9">
        <f>IF($A20="","",CHOOSE(WEEKDAY(A20,2),"周一","周二","周三","周四","周五","周六","周日"))</f>
        <v/>
      </c>
      <c r="C20" s="5" t="inlineStr">
        <is>
          <t>D4</t>
        </is>
      </c>
      <c r="D20" s="27" t="n">
        <v>0.8159999999999999</v>
      </c>
      <c r="E20" s="21">
        <f>IF($C20="","",IF($C20="D1",1.5,IF($C20="D2",1.2,IF($C20="D3",0.95,IF($C20="D4",0.7,"")))))</f>
        <v/>
      </c>
      <c r="F20" s="21">
        <f>IF($C20="","",IF($C20="D1",2,IF($C20="D2",1.5,IF($C20="D3",1.1,IF($C20="D4",0.85,"")))))</f>
        <v/>
      </c>
      <c r="G20" s="9">
        <f>IF(OR($D20="",$E20=""),"",IF(AND($D20&gt;=$E20,$D20&lt;=$F20),"合规","超范围"))</f>
        <v/>
      </c>
      <c r="H20" s="29">
        <f>IFERROR(ROUND(价格阶梯!$B$4*$D20/价格阶梯!$B$13,0)*价格阶梯!$B$13,"")</f>
        <v/>
      </c>
      <c r="I20" s="29">
        <f>IFERROR(ROUND($H20*价格阶梯!$C$17/100/价格阶梯!$B$13,0)*价格阶梯!$B$13,"")</f>
        <v/>
      </c>
      <c r="J20" s="29">
        <f>IFERROR(ROUND($H20*价格阶梯!$C$18/100/价格阶梯!$B$13,0)*价格阶梯!$B$13,"")</f>
        <v/>
      </c>
      <c r="K20" s="29">
        <f>IFERROR(ROUND($H20*价格阶梯!$C$19/100/价格阶梯!$B$13,0)*价格阶梯!$B$13,"")</f>
        <v/>
      </c>
      <c r="L20" s="29">
        <f>IFERROR(ROUND($H20*价格阶梯!$C$20/100/价格阶梯!$B$13,0)*价格阶梯!$B$13,"")</f>
        <v/>
      </c>
      <c r="M20" s="29">
        <f>IFERROR(ROUND($H20*价格阶梯!$C$21/100/价格阶梯!$B$13,0)*价格阶梯!$B$13,"")</f>
        <v/>
      </c>
      <c r="N20" s="29">
        <f>IFERROR(ROUND($H20*价格阶梯!$C$22/100/价格阶梯!$B$13,0)*价格阶梯!$B$13,"")</f>
        <v/>
      </c>
      <c r="O20" s="29">
        <f>IFERROR(ROUND($H20*价格阶梯!$C$23/100/价格阶梯!$B$13,0)*价格阶梯!$B$13,"")</f>
        <v/>
      </c>
      <c r="P20" s="29">
        <f>IFERROR(ROUND($H20*价格阶梯!$C$24/100/价格阶梯!$B$13,0)*价格阶梯!$B$13,"")</f>
        <v/>
      </c>
      <c r="Q20" s="29">
        <f>IFERROR(ROUND($H20*价格阶梯!$C$25/100/价格阶梯!$B$13,0)*价格阶梯!$B$13,"")</f>
        <v/>
      </c>
      <c r="R20" s="29">
        <f>IFERROR(ROUND($H20*价格阶梯!$C$26/100/价格阶梯!$B$13,0)*价格阶梯!$B$13,"")</f>
        <v/>
      </c>
    </row>
    <row r="21">
      <c r="A21" s="32">
        <f>$A20+1</f>
        <v/>
      </c>
      <c r="B21" s="9">
        <f>IF($A21="","",CHOOSE(WEEKDAY(A21,2),"周一","周二","周三","周四","周五","周六","周日"))</f>
        <v/>
      </c>
      <c r="C21" s="5" t="inlineStr">
        <is>
          <t>D4</t>
        </is>
      </c>
      <c r="D21" s="27" t="n">
        <v>0.744</v>
      </c>
      <c r="E21" s="21">
        <f>IF($C21="","",IF($C21="D1",1.5,IF($C21="D2",1.2,IF($C21="D3",0.95,IF($C21="D4",0.7,"")))))</f>
        <v/>
      </c>
      <c r="F21" s="21">
        <f>IF($C21="","",IF($C21="D1",2,IF($C21="D2",1.5,IF($C21="D3",1.1,IF($C21="D4",0.85,"")))))</f>
        <v/>
      </c>
      <c r="G21" s="9">
        <f>IF(OR($D21="",$E21=""),"",IF(AND($D21&gt;=$E21,$D21&lt;=$F21),"合规","超范围"))</f>
        <v/>
      </c>
      <c r="H21" s="29">
        <f>IFERROR(ROUND(价格阶梯!$B$4*$D21/价格阶梯!$B$13,0)*价格阶梯!$B$13,"")</f>
        <v/>
      </c>
      <c r="I21" s="29">
        <f>IFERROR(ROUND($H21*价格阶梯!$C$17/100/价格阶梯!$B$13,0)*价格阶梯!$B$13,"")</f>
        <v/>
      </c>
      <c r="J21" s="29">
        <f>IFERROR(ROUND($H21*价格阶梯!$C$18/100/价格阶梯!$B$13,0)*价格阶梯!$B$13,"")</f>
        <v/>
      </c>
      <c r="K21" s="29">
        <f>IFERROR(ROUND($H21*价格阶梯!$C$19/100/价格阶梯!$B$13,0)*价格阶梯!$B$13,"")</f>
        <v/>
      </c>
      <c r="L21" s="29">
        <f>IFERROR(ROUND($H21*价格阶梯!$C$20/100/价格阶梯!$B$13,0)*价格阶梯!$B$13,"")</f>
        <v/>
      </c>
      <c r="M21" s="29">
        <f>IFERROR(ROUND($H21*价格阶梯!$C$21/100/价格阶梯!$B$13,0)*价格阶梯!$B$13,"")</f>
        <v/>
      </c>
      <c r="N21" s="29">
        <f>IFERROR(ROUND($H21*价格阶梯!$C$22/100/价格阶梯!$B$13,0)*价格阶梯!$B$13,"")</f>
        <v/>
      </c>
      <c r="O21" s="29">
        <f>IFERROR(ROUND($H21*价格阶梯!$C$23/100/价格阶梯!$B$13,0)*价格阶梯!$B$13,"")</f>
        <v/>
      </c>
      <c r="P21" s="29">
        <f>IFERROR(ROUND($H21*价格阶梯!$C$24/100/价格阶梯!$B$13,0)*价格阶梯!$B$13,"")</f>
        <v/>
      </c>
      <c r="Q21" s="29">
        <f>IFERROR(ROUND($H21*价格阶梯!$C$25/100/价格阶梯!$B$13,0)*价格阶梯!$B$13,"")</f>
        <v/>
      </c>
      <c r="R21" s="29">
        <f>IFERROR(ROUND($H21*价格阶梯!$C$26/100/价格阶梯!$B$13,0)*价格阶梯!$B$13,"")</f>
        <v/>
      </c>
    </row>
    <row r="22">
      <c r="A22" s="32">
        <f>$A21+1</f>
        <v/>
      </c>
      <c r="B22" s="9">
        <f>IF($A22="","",CHOOSE(WEEKDAY(A22,2),"周一","周二","周三","周四","周五","周六","周日"))</f>
        <v/>
      </c>
      <c r="C22" s="5" t="inlineStr">
        <is>
          <t>D4</t>
        </is>
      </c>
      <c r="D22" s="27" t="n">
        <v>0.756</v>
      </c>
      <c r="E22" s="21">
        <f>IF($C22="","",IF($C22="D1",1.5,IF($C22="D2",1.2,IF($C22="D3",0.95,IF($C22="D4",0.7,"")))))</f>
        <v/>
      </c>
      <c r="F22" s="21">
        <f>IF($C22="","",IF($C22="D1",2,IF($C22="D2",1.5,IF($C22="D3",1.1,IF($C22="D4",0.85,"")))))</f>
        <v/>
      </c>
      <c r="G22" s="9">
        <f>IF(OR($D22="",$E22=""),"",IF(AND($D22&gt;=$E22,$D22&lt;=$F22),"合规","超范围"))</f>
        <v/>
      </c>
      <c r="H22" s="29">
        <f>IFERROR(ROUND(价格阶梯!$B$4*$D22/价格阶梯!$B$13,0)*价格阶梯!$B$13,"")</f>
        <v/>
      </c>
      <c r="I22" s="29">
        <f>IFERROR(ROUND($H22*价格阶梯!$C$17/100/价格阶梯!$B$13,0)*价格阶梯!$B$13,"")</f>
        <v/>
      </c>
      <c r="J22" s="29">
        <f>IFERROR(ROUND($H22*价格阶梯!$C$18/100/价格阶梯!$B$13,0)*价格阶梯!$B$13,"")</f>
        <v/>
      </c>
      <c r="K22" s="29">
        <f>IFERROR(ROUND($H22*价格阶梯!$C$19/100/价格阶梯!$B$13,0)*价格阶梯!$B$13,"")</f>
        <v/>
      </c>
      <c r="L22" s="29">
        <f>IFERROR(ROUND($H22*价格阶梯!$C$20/100/价格阶梯!$B$13,0)*价格阶梯!$B$13,"")</f>
        <v/>
      </c>
      <c r="M22" s="29">
        <f>IFERROR(ROUND($H22*价格阶梯!$C$21/100/价格阶梯!$B$13,0)*价格阶梯!$B$13,"")</f>
        <v/>
      </c>
      <c r="N22" s="29">
        <f>IFERROR(ROUND($H22*价格阶梯!$C$22/100/价格阶梯!$B$13,0)*价格阶梯!$B$13,"")</f>
        <v/>
      </c>
      <c r="O22" s="29">
        <f>IFERROR(ROUND($H22*价格阶梯!$C$23/100/价格阶梯!$B$13,0)*价格阶梯!$B$13,"")</f>
        <v/>
      </c>
      <c r="P22" s="29">
        <f>IFERROR(ROUND($H22*价格阶梯!$C$24/100/价格阶梯!$B$13,0)*价格阶梯!$B$13,"")</f>
        <v/>
      </c>
      <c r="Q22" s="29">
        <f>IFERROR(ROUND($H22*价格阶梯!$C$25/100/价格阶梯!$B$13,0)*价格阶梯!$B$13,"")</f>
        <v/>
      </c>
      <c r="R22" s="29">
        <f>IFERROR(ROUND($H22*价格阶梯!$C$26/100/价格阶梯!$B$13,0)*价格阶梯!$B$13,"")</f>
        <v/>
      </c>
    </row>
    <row r="23">
      <c r="A23" s="32">
        <f>$A22+1</f>
        <v/>
      </c>
      <c r="B23" s="9">
        <f>IF($A23="","",CHOOSE(WEEKDAY(A23,2),"周一","周二","周三","周四","周五","周六","周日"))</f>
        <v/>
      </c>
      <c r="C23" s="5" t="inlineStr">
        <is>
          <t>D4</t>
        </is>
      </c>
      <c r="D23" s="27" t="n">
        <v>0.768</v>
      </c>
      <c r="E23" s="21">
        <f>IF($C23="","",IF($C23="D1",1.5,IF($C23="D2",1.2,IF($C23="D3",0.95,IF($C23="D4",0.7,"")))))</f>
        <v/>
      </c>
      <c r="F23" s="21">
        <f>IF($C23="","",IF($C23="D1",2,IF($C23="D2",1.5,IF($C23="D3",1.1,IF($C23="D4",0.85,"")))))</f>
        <v/>
      </c>
      <c r="G23" s="9">
        <f>IF(OR($D23="",$E23=""),"",IF(AND($D23&gt;=$E23,$D23&lt;=$F23),"合规","超范围"))</f>
        <v/>
      </c>
      <c r="H23" s="29">
        <f>IFERROR(ROUND(价格阶梯!$B$4*$D23/价格阶梯!$B$13,0)*价格阶梯!$B$13,"")</f>
        <v/>
      </c>
      <c r="I23" s="29">
        <f>IFERROR(ROUND($H23*价格阶梯!$C$17/100/价格阶梯!$B$13,0)*价格阶梯!$B$13,"")</f>
        <v/>
      </c>
      <c r="J23" s="29">
        <f>IFERROR(ROUND($H23*价格阶梯!$C$18/100/价格阶梯!$B$13,0)*价格阶梯!$B$13,"")</f>
        <v/>
      </c>
      <c r="K23" s="29">
        <f>IFERROR(ROUND($H23*价格阶梯!$C$19/100/价格阶梯!$B$13,0)*价格阶梯!$B$13,"")</f>
        <v/>
      </c>
      <c r="L23" s="29">
        <f>IFERROR(ROUND($H23*价格阶梯!$C$20/100/价格阶梯!$B$13,0)*价格阶梯!$B$13,"")</f>
        <v/>
      </c>
      <c r="M23" s="29">
        <f>IFERROR(ROUND($H23*价格阶梯!$C$21/100/价格阶梯!$B$13,0)*价格阶梯!$B$13,"")</f>
        <v/>
      </c>
      <c r="N23" s="29">
        <f>IFERROR(ROUND($H23*价格阶梯!$C$22/100/价格阶梯!$B$13,0)*价格阶梯!$B$13,"")</f>
        <v/>
      </c>
      <c r="O23" s="29">
        <f>IFERROR(ROUND($H23*价格阶梯!$C$23/100/价格阶梯!$B$13,0)*价格阶梯!$B$13,"")</f>
        <v/>
      </c>
      <c r="P23" s="29">
        <f>IFERROR(ROUND($H23*价格阶梯!$C$24/100/价格阶梯!$B$13,0)*价格阶梯!$B$13,"")</f>
        <v/>
      </c>
      <c r="Q23" s="29">
        <f>IFERROR(ROUND($H23*价格阶梯!$C$25/100/价格阶梯!$B$13,0)*价格阶梯!$B$13,"")</f>
        <v/>
      </c>
      <c r="R23" s="29">
        <f>IFERROR(ROUND($H23*价格阶梯!$C$26/100/价格阶梯!$B$13,0)*价格阶梯!$B$13,"")</f>
        <v/>
      </c>
    </row>
    <row r="24">
      <c r="A24" s="32">
        <f>$A23+1</f>
        <v/>
      </c>
      <c r="B24" s="9">
        <f>IF($A24="","",CHOOSE(WEEKDAY(A24,2),"周一","周二","周三","周四","周五","周六","周日"))</f>
        <v/>
      </c>
      <c r="C24" s="5" t="inlineStr">
        <is>
          <t>D4</t>
        </is>
      </c>
      <c r="D24" s="27" t="n">
        <v>0.78</v>
      </c>
      <c r="E24" s="21">
        <f>IF($C24="","",IF($C24="D1",1.5,IF($C24="D2",1.2,IF($C24="D3",0.95,IF($C24="D4",0.7,"")))))</f>
        <v/>
      </c>
      <c r="F24" s="21">
        <f>IF($C24="","",IF($C24="D1",2,IF($C24="D2",1.5,IF($C24="D3",1.1,IF($C24="D4",0.85,"")))))</f>
        <v/>
      </c>
      <c r="G24" s="9">
        <f>IF(OR($D24="",$E24=""),"",IF(AND($D24&gt;=$E24,$D24&lt;=$F24),"合规","超范围"))</f>
        <v/>
      </c>
      <c r="H24" s="29">
        <f>IFERROR(ROUND(价格阶梯!$B$4*$D24/价格阶梯!$B$13,0)*价格阶梯!$B$13,"")</f>
        <v/>
      </c>
      <c r="I24" s="29">
        <f>IFERROR(ROUND($H24*价格阶梯!$C$17/100/价格阶梯!$B$13,0)*价格阶梯!$B$13,"")</f>
        <v/>
      </c>
      <c r="J24" s="29">
        <f>IFERROR(ROUND($H24*价格阶梯!$C$18/100/价格阶梯!$B$13,0)*价格阶梯!$B$13,"")</f>
        <v/>
      </c>
      <c r="K24" s="29">
        <f>IFERROR(ROUND($H24*价格阶梯!$C$19/100/价格阶梯!$B$13,0)*价格阶梯!$B$13,"")</f>
        <v/>
      </c>
      <c r="L24" s="29">
        <f>IFERROR(ROUND($H24*价格阶梯!$C$20/100/价格阶梯!$B$13,0)*价格阶梯!$B$13,"")</f>
        <v/>
      </c>
      <c r="M24" s="29">
        <f>IFERROR(ROUND($H24*价格阶梯!$C$21/100/价格阶梯!$B$13,0)*价格阶梯!$B$13,"")</f>
        <v/>
      </c>
      <c r="N24" s="29">
        <f>IFERROR(ROUND($H24*价格阶梯!$C$22/100/价格阶梯!$B$13,0)*价格阶梯!$B$13,"")</f>
        <v/>
      </c>
      <c r="O24" s="29">
        <f>IFERROR(ROUND($H24*价格阶梯!$C$23/100/价格阶梯!$B$13,0)*价格阶梯!$B$13,"")</f>
        <v/>
      </c>
      <c r="P24" s="29">
        <f>IFERROR(ROUND($H24*价格阶梯!$C$24/100/价格阶梯!$B$13,0)*价格阶梯!$B$13,"")</f>
        <v/>
      </c>
      <c r="Q24" s="29">
        <f>IFERROR(ROUND($H24*价格阶梯!$C$25/100/价格阶梯!$B$13,0)*价格阶梯!$B$13,"")</f>
        <v/>
      </c>
      <c r="R24" s="29">
        <f>IFERROR(ROUND($H24*价格阶梯!$C$26/100/价格阶梯!$B$13,0)*价格阶梯!$B$13,"")</f>
        <v/>
      </c>
    </row>
    <row r="25">
      <c r="A25" s="32">
        <f>$A24+1</f>
        <v/>
      </c>
      <c r="B25" s="9">
        <f>IF($A25="","",CHOOSE(WEEKDAY(A25,2),"周一","周二","周三","周四","周五","周六","周日"))</f>
        <v/>
      </c>
      <c r="C25" s="5" t="inlineStr">
        <is>
          <t>D3</t>
        </is>
      </c>
      <c r="D25" s="27" t="n">
        <v>1.032</v>
      </c>
      <c r="E25" s="21">
        <f>IF($C25="","",IF($C25="D1",1.5,IF($C25="D2",1.2,IF($C25="D3",0.95,IF($C25="D4",0.7,"")))))</f>
        <v/>
      </c>
      <c r="F25" s="21">
        <f>IF($C25="","",IF($C25="D1",2,IF($C25="D2",1.5,IF($C25="D3",1.1,IF($C25="D4",0.85,"")))))</f>
        <v/>
      </c>
      <c r="G25" s="9">
        <f>IF(OR($D25="",$E25=""),"",IF(AND($D25&gt;=$E25,$D25&lt;=$F25),"合规","超范围"))</f>
        <v/>
      </c>
      <c r="H25" s="29">
        <f>IFERROR(ROUND(价格阶梯!$B$4*$D25/价格阶梯!$B$13,0)*价格阶梯!$B$13,"")</f>
        <v/>
      </c>
      <c r="I25" s="29">
        <f>IFERROR(ROUND($H25*价格阶梯!$C$17/100/价格阶梯!$B$13,0)*价格阶梯!$B$13,"")</f>
        <v/>
      </c>
      <c r="J25" s="29">
        <f>IFERROR(ROUND($H25*价格阶梯!$C$18/100/价格阶梯!$B$13,0)*价格阶梯!$B$13,"")</f>
        <v/>
      </c>
      <c r="K25" s="29">
        <f>IFERROR(ROUND($H25*价格阶梯!$C$19/100/价格阶梯!$B$13,0)*价格阶梯!$B$13,"")</f>
        <v/>
      </c>
      <c r="L25" s="29">
        <f>IFERROR(ROUND($H25*价格阶梯!$C$20/100/价格阶梯!$B$13,0)*价格阶梯!$B$13,"")</f>
        <v/>
      </c>
      <c r="M25" s="29">
        <f>IFERROR(ROUND($H25*价格阶梯!$C$21/100/价格阶梯!$B$13,0)*价格阶梯!$B$13,"")</f>
        <v/>
      </c>
      <c r="N25" s="29">
        <f>IFERROR(ROUND($H25*价格阶梯!$C$22/100/价格阶梯!$B$13,0)*价格阶梯!$B$13,"")</f>
        <v/>
      </c>
      <c r="O25" s="29">
        <f>IFERROR(ROUND($H25*价格阶梯!$C$23/100/价格阶梯!$B$13,0)*价格阶梯!$B$13,"")</f>
        <v/>
      </c>
      <c r="P25" s="29">
        <f>IFERROR(ROUND($H25*价格阶梯!$C$24/100/价格阶梯!$B$13,0)*价格阶梯!$B$13,"")</f>
        <v/>
      </c>
      <c r="Q25" s="29">
        <f>IFERROR(ROUND($H25*价格阶梯!$C$25/100/价格阶梯!$B$13,0)*价格阶梯!$B$13,"")</f>
        <v/>
      </c>
      <c r="R25" s="29">
        <f>IFERROR(ROUND($H25*价格阶梯!$C$26/100/价格阶梯!$B$13,0)*价格阶梯!$B$13,"")</f>
        <v/>
      </c>
    </row>
    <row r="26">
      <c r="A26" s="32">
        <f>$A25+1</f>
        <v/>
      </c>
      <c r="B26" s="9">
        <f>IF($A26="","",CHOOSE(WEEKDAY(A26,2),"周一","周二","周三","周四","周五","周六","周日"))</f>
        <v/>
      </c>
      <c r="C26" s="5" t="inlineStr">
        <is>
          <t>D3</t>
        </is>
      </c>
      <c r="D26" s="27" t="n">
        <v>1.044</v>
      </c>
      <c r="E26" s="21">
        <f>IF($C26="","",IF($C26="D1",1.5,IF($C26="D2",1.2,IF($C26="D3",0.95,IF($C26="D4",0.7,"")))))</f>
        <v/>
      </c>
      <c r="F26" s="21">
        <f>IF($C26="","",IF($C26="D1",2,IF($C26="D2",1.5,IF($C26="D3",1.1,IF($C26="D4",0.85,"")))))</f>
        <v/>
      </c>
      <c r="G26" s="9">
        <f>IF(OR($D26="",$E26=""),"",IF(AND($D26&gt;=$E26,$D26&lt;=$F26),"合规","超范围"))</f>
        <v/>
      </c>
      <c r="H26" s="29">
        <f>IFERROR(ROUND(价格阶梯!$B$4*$D26/价格阶梯!$B$13,0)*价格阶梯!$B$13,"")</f>
        <v/>
      </c>
      <c r="I26" s="29">
        <f>IFERROR(ROUND($H26*价格阶梯!$C$17/100/价格阶梯!$B$13,0)*价格阶梯!$B$13,"")</f>
        <v/>
      </c>
      <c r="J26" s="29">
        <f>IFERROR(ROUND($H26*价格阶梯!$C$18/100/价格阶梯!$B$13,0)*价格阶梯!$B$13,"")</f>
        <v/>
      </c>
      <c r="K26" s="29">
        <f>IFERROR(ROUND($H26*价格阶梯!$C$19/100/价格阶梯!$B$13,0)*价格阶梯!$B$13,"")</f>
        <v/>
      </c>
      <c r="L26" s="29">
        <f>IFERROR(ROUND($H26*价格阶梯!$C$20/100/价格阶梯!$B$13,0)*价格阶梯!$B$13,"")</f>
        <v/>
      </c>
      <c r="M26" s="29">
        <f>IFERROR(ROUND($H26*价格阶梯!$C$21/100/价格阶梯!$B$13,0)*价格阶梯!$B$13,"")</f>
        <v/>
      </c>
      <c r="N26" s="29">
        <f>IFERROR(ROUND($H26*价格阶梯!$C$22/100/价格阶梯!$B$13,0)*价格阶梯!$B$13,"")</f>
        <v/>
      </c>
      <c r="O26" s="29">
        <f>IFERROR(ROUND($H26*价格阶梯!$C$23/100/价格阶梯!$B$13,0)*价格阶梯!$B$13,"")</f>
        <v/>
      </c>
      <c r="P26" s="29">
        <f>IFERROR(ROUND($H26*价格阶梯!$C$24/100/价格阶梯!$B$13,0)*价格阶梯!$B$13,"")</f>
        <v/>
      </c>
      <c r="Q26" s="29">
        <f>IFERROR(ROUND($H26*价格阶梯!$C$25/100/价格阶梯!$B$13,0)*价格阶梯!$B$13,"")</f>
        <v/>
      </c>
      <c r="R26" s="29">
        <f>IFERROR(ROUND($H26*价格阶梯!$C$26/100/价格阶梯!$B$13,0)*价格阶梯!$B$13,"")</f>
        <v/>
      </c>
    </row>
    <row r="27">
      <c r="A27" s="32">
        <f>$A26+1</f>
        <v/>
      </c>
      <c r="B27" s="9">
        <f>IF($A27="","",CHOOSE(WEEKDAY(A27,2),"周一","周二","周三","周四","周五","周六","周日"))</f>
        <v/>
      </c>
      <c r="C27" s="5" t="inlineStr">
        <is>
          <t>D4</t>
        </is>
      </c>
      <c r="D27" s="27" t="n">
        <v>0.8159999999999999</v>
      </c>
      <c r="E27" s="21">
        <f>IF($C27="","",IF($C27="D1",1.5,IF($C27="D2",1.2,IF($C27="D3",0.95,IF($C27="D4",0.7,"")))))</f>
        <v/>
      </c>
      <c r="F27" s="21">
        <f>IF($C27="","",IF($C27="D1",2,IF($C27="D2",1.5,IF($C27="D3",1.1,IF($C27="D4",0.85,"")))))</f>
        <v/>
      </c>
      <c r="G27" s="9">
        <f>IF(OR($D27="",$E27=""),"",IF(AND($D27&gt;=$E27,$D27&lt;=$F27),"合规","超范围"))</f>
        <v/>
      </c>
      <c r="H27" s="29">
        <f>IFERROR(ROUND(价格阶梯!$B$4*$D27/价格阶梯!$B$13,0)*价格阶梯!$B$13,"")</f>
        <v/>
      </c>
      <c r="I27" s="29">
        <f>IFERROR(ROUND($H27*价格阶梯!$C$17/100/价格阶梯!$B$13,0)*价格阶梯!$B$13,"")</f>
        <v/>
      </c>
      <c r="J27" s="29">
        <f>IFERROR(ROUND($H27*价格阶梯!$C$18/100/价格阶梯!$B$13,0)*价格阶梯!$B$13,"")</f>
        <v/>
      </c>
      <c r="K27" s="29">
        <f>IFERROR(ROUND($H27*价格阶梯!$C$19/100/价格阶梯!$B$13,0)*价格阶梯!$B$13,"")</f>
        <v/>
      </c>
      <c r="L27" s="29">
        <f>IFERROR(ROUND($H27*价格阶梯!$C$20/100/价格阶梯!$B$13,0)*价格阶梯!$B$13,"")</f>
        <v/>
      </c>
      <c r="M27" s="29">
        <f>IFERROR(ROUND($H27*价格阶梯!$C$21/100/价格阶梯!$B$13,0)*价格阶梯!$B$13,"")</f>
        <v/>
      </c>
      <c r="N27" s="29">
        <f>IFERROR(ROUND($H27*价格阶梯!$C$22/100/价格阶梯!$B$13,0)*价格阶梯!$B$13,"")</f>
        <v/>
      </c>
      <c r="O27" s="29">
        <f>IFERROR(ROUND($H27*价格阶梯!$C$23/100/价格阶梯!$B$13,0)*价格阶梯!$B$13,"")</f>
        <v/>
      </c>
      <c r="P27" s="29">
        <f>IFERROR(ROUND($H27*价格阶梯!$C$24/100/价格阶梯!$B$13,0)*价格阶梯!$B$13,"")</f>
        <v/>
      </c>
      <c r="Q27" s="29">
        <f>IFERROR(ROUND($H27*价格阶梯!$C$25/100/价格阶梯!$B$13,0)*价格阶梯!$B$13,"")</f>
        <v/>
      </c>
      <c r="R27" s="29">
        <f>IFERROR(ROUND($H27*价格阶梯!$C$26/100/价格阶梯!$B$13,0)*价格阶梯!$B$13,"")</f>
        <v/>
      </c>
    </row>
    <row r="28">
      <c r="A28" s="32">
        <f>$A27+1</f>
        <v/>
      </c>
      <c r="B28" s="9">
        <f>IF($A28="","",CHOOSE(WEEKDAY(A28,2),"周一","周二","周三","周四","周五","周六","周日"))</f>
        <v/>
      </c>
      <c r="C28" s="5" t="inlineStr">
        <is>
          <t>D4</t>
        </is>
      </c>
      <c r="D28" s="27" t="n">
        <v>0.744</v>
      </c>
      <c r="E28" s="21">
        <f>IF($C28="","",IF($C28="D1",1.5,IF($C28="D2",1.2,IF($C28="D3",0.95,IF($C28="D4",0.7,"")))))</f>
        <v/>
      </c>
      <c r="F28" s="21">
        <f>IF($C28="","",IF($C28="D1",2,IF($C28="D2",1.5,IF($C28="D3",1.1,IF($C28="D4",0.85,"")))))</f>
        <v/>
      </c>
      <c r="G28" s="9">
        <f>IF(OR($D28="",$E28=""),"",IF(AND($D28&gt;=$E28,$D28&lt;=$F28),"合规","超范围"))</f>
        <v/>
      </c>
      <c r="H28" s="29">
        <f>IFERROR(ROUND(价格阶梯!$B$4*$D28/价格阶梯!$B$13,0)*价格阶梯!$B$13,"")</f>
        <v/>
      </c>
      <c r="I28" s="29">
        <f>IFERROR(ROUND($H28*价格阶梯!$C$17/100/价格阶梯!$B$13,0)*价格阶梯!$B$13,"")</f>
        <v/>
      </c>
      <c r="J28" s="29">
        <f>IFERROR(ROUND($H28*价格阶梯!$C$18/100/价格阶梯!$B$13,0)*价格阶梯!$B$13,"")</f>
        <v/>
      </c>
      <c r="K28" s="29">
        <f>IFERROR(ROUND($H28*价格阶梯!$C$19/100/价格阶梯!$B$13,0)*价格阶梯!$B$13,"")</f>
        <v/>
      </c>
      <c r="L28" s="29">
        <f>IFERROR(ROUND($H28*价格阶梯!$C$20/100/价格阶梯!$B$13,0)*价格阶梯!$B$13,"")</f>
        <v/>
      </c>
      <c r="M28" s="29">
        <f>IFERROR(ROUND($H28*价格阶梯!$C$21/100/价格阶梯!$B$13,0)*价格阶梯!$B$13,"")</f>
        <v/>
      </c>
      <c r="N28" s="29">
        <f>IFERROR(ROUND($H28*价格阶梯!$C$22/100/价格阶梯!$B$13,0)*价格阶梯!$B$13,"")</f>
        <v/>
      </c>
      <c r="O28" s="29">
        <f>IFERROR(ROUND($H28*价格阶梯!$C$23/100/价格阶梯!$B$13,0)*价格阶梯!$B$13,"")</f>
        <v/>
      </c>
      <c r="P28" s="29">
        <f>IFERROR(ROUND($H28*价格阶梯!$C$24/100/价格阶梯!$B$13,0)*价格阶梯!$B$13,"")</f>
        <v/>
      </c>
      <c r="Q28" s="29">
        <f>IFERROR(ROUND($H28*价格阶梯!$C$25/100/价格阶梯!$B$13,0)*价格阶梯!$B$13,"")</f>
        <v/>
      </c>
      <c r="R28" s="29">
        <f>IFERROR(ROUND($H28*价格阶梯!$C$26/100/价格阶梯!$B$13,0)*价格阶梯!$B$13,"")</f>
        <v/>
      </c>
    </row>
    <row r="29">
      <c r="A29" s="32">
        <f>$A28+1</f>
        <v/>
      </c>
      <c r="B29" s="9">
        <f>IF($A29="","",CHOOSE(WEEKDAY(A29,2),"周一","周二","周三","周四","周五","周六","周日"))</f>
        <v/>
      </c>
      <c r="C29" s="5" t="inlineStr">
        <is>
          <t>D4</t>
        </is>
      </c>
      <c r="D29" s="27" t="n">
        <v>0.756</v>
      </c>
      <c r="E29" s="21">
        <f>IF($C29="","",IF($C29="D1",1.5,IF($C29="D2",1.2,IF($C29="D3",0.95,IF($C29="D4",0.7,"")))))</f>
        <v/>
      </c>
      <c r="F29" s="21">
        <f>IF($C29="","",IF($C29="D1",2,IF($C29="D2",1.5,IF($C29="D3",1.1,IF($C29="D4",0.85,"")))))</f>
        <v/>
      </c>
      <c r="G29" s="9">
        <f>IF(OR($D29="",$E29=""),"",IF(AND($D29&gt;=$E29,$D29&lt;=$F29),"合规","超范围"))</f>
        <v/>
      </c>
      <c r="H29" s="29">
        <f>IFERROR(ROUND(价格阶梯!$B$4*$D29/价格阶梯!$B$13,0)*价格阶梯!$B$13,"")</f>
        <v/>
      </c>
      <c r="I29" s="29">
        <f>IFERROR(ROUND($H29*价格阶梯!$C$17/100/价格阶梯!$B$13,0)*价格阶梯!$B$13,"")</f>
        <v/>
      </c>
      <c r="J29" s="29">
        <f>IFERROR(ROUND($H29*价格阶梯!$C$18/100/价格阶梯!$B$13,0)*价格阶梯!$B$13,"")</f>
        <v/>
      </c>
      <c r="K29" s="29">
        <f>IFERROR(ROUND($H29*价格阶梯!$C$19/100/价格阶梯!$B$13,0)*价格阶梯!$B$13,"")</f>
        <v/>
      </c>
      <c r="L29" s="29">
        <f>IFERROR(ROUND($H29*价格阶梯!$C$20/100/价格阶梯!$B$13,0)*价格阶梯!$B$13,"")</f>
        <v/>
      </c>
      <c r="M29" s="29">
        <f>IFERROR(ROUND($H29*价格阶梯!$C$21/100/价格阶梯!$B$13,0)*价格阶梯!$B$13,"")</f>
        <v/>
      </c>
      <c r="N29" s="29">
        <f>IFERROR(ROUND($H29*价格阶梯!$C$22/100/价格阶梯!$B$13,0)*价格阶梯!$B$13,"")</f>
        <v/>
      </c>
      <c r="O29" s="29">
        <f>IFERROR(ROUND($H29*价格阶梯!$C$23/100/价格阶梯!$B$13,0)*价格阶梯!$B$13,"")</f>
        <v/>
      </c>
      <c r="P29" s="29">
        <f>IFERROR(ROUND($H29*价格阶梯!$C$24/100/价格阶梯!$B$13,0)*价格阶梯!$B$13,"")</f>
        <v/>
      </c>
      <c r="Q29" s="29">
        <f>IFERROR(ROUND($H29*价格阶梯!$C$25/100/价格阶梯!$B$13,0)*价格阶梯!$B$13,"")</f>
        <v/>
      </c>
      <c r="R29" s="29">
        <f>IFERROR(ROUND($H29*价格阶梯!$C$26/100/价格阶梯!$B$13,0)*价格阶梯!$B$13,"")</f>
        <v/>
      </c>
    </row>
    <row r="30">
      <c r="A30" s="32">
        <f>$A29+1</f>
        <v/>
      </c>
      <c r="B30" s="9">
        <f>IF($A30="","",CHOOSE(WEEKDAY(A30,2),"周一","周二","周三","周四","周五","周六","周日"))</f>
        <v/>
      </c>
      <c r="C30" s="5" t="inlineStr">
        <is>
          <t>D4</t>
        </is>
      </c>
      <c r="D30" s="27" t="n">
        <v>0.768</v>
      </c>
      <c r="E30" s="21">
        <f>IF($C30="","",IF($C30="D1",1.5,IF($C30="D2",1.2,IF($C30="D3",0.95,IF($C30="D4",0.7,"")))))</f>
        <v/>
      </c>
      <c r="F30" s="21">
        <f>IF($C30="","",IF($C30="D1",2,IF($C30="D2",1.5,IF($C30="D3",1.1,IF($C30="D4",0.85,"")))))</f>
        <v/>
      </c>
      <c r="G30" s="9">
        <f>IF(OR($D30="",$E30=""),"",IF(AND($D30&gt;=$E30,$D30&lt;=$F30),"合规","超范围"))</f>
        <v/>
      </c>
      <c r="H30" s="29">
        <f>IFERROR(ROUND(价格阶梯!$B$4*$D30/价格阶梯!$B$13,0)*价格阶梯!$B$13,"")</f>
        <v/>
      </c>
      <c r="I30" s="29">
        <f>IFERROR(ROUND($H30*价格阶梯!$C$17/100/价格阶梯!$B$13,0)*价格阶梯!$B$13,"")</f>
        <v/>
      </c>
      <c r="J30" s="29">
        <f>IFERROR(ROUND($H30*价格阶梯!$C$18/100/价格阶梯!$B$13,0)*价格阶梯!$B$13,"")</f>
        <v/>
      </c>
      <c r="K30" s="29">
        <f>IFERROR(ROUND($H30*价格阶梯!$C$19/100/价格阶梯!$B$13,0)*价格阶梯!$B$13,"")</f>
        <v/>
      </c>
      <c r="L30" s="29">
        <f>IFERROR(ROUND($H30*价格阶梯!$C$20/100/价格阶梯!$B$13,0)*价格阶梯!$B$13,"")</f>
        <v/>
      </c>
      <c r="M30" s="29">
        <f>IFERROR(ROUND($H30*价格阶梯!$C$21/100/价格阶梯!$B$13,0)*价格阶梯!$B$13,"")</f>
        <v/>
      </c>
      <c r="N30" s="29">
        <f>IFERROR(ROUND($H30*价格阶梯!$C$22/100/价格阶梯!$B$13,0)*价格阶梯!$B$13,"")</f>
        <v/>
      </c>
      <c r="O30" s="29">
        <f>IFERROR(ROUND($H30*价格阶梯!$C$23/100/价格阶梯!$B$13,0)*价格阶梯!$B$13,"")</f>
        <v/>
      </c>
      <c r="P30" s="29">
        <f>IFERROR(ROUND($H30*价格阶梯!$C$24/100/价格阶梯!$B$13,0)*价格阶梯!$B$13,"")</f>
        <v/>
      </c>
      <c r="Q30" s="29">
        <f>IFERROR(ROUND($H30*价格阶梯!$C$25/100/价格阶梯!$B$13,0)*价格阶梯!$B$13,"")</f>
        <v/>
      </c>
      <c r="R30" s="29">
        <f>IFERROR(ROUND($H30*价格阶梯!$C$26/100/价格阶梯!$B$13,0)*价格阶梯!$B$13,"")</f>
        <v/>
      </c>
    </row>
    <row r="31">
      <c r="A31" s="32">
        <f>$A30+1</f>
        <v/>
      </c>
      <c r="B31" s="9">
        <f>IF($A31="","",CHOOSE(WEEKDAY(A31,2),"周一","周二","周三","周四","周五","周六","周日"))</f>
        <v/>
      </c>
      <c r="C31" s="5" t="inlineStr">
        <is>
          <t>D4</t>
        </is>
      </c>
      <c r="D31" s="27" t="n">
        <v>0.78</v>
      </c>
      <c r="E31" s="21">
        <f>IF($C31="","",IF($C31="D1",1.5,IF($C31="D2",1.2,IF($C31="D3",0.95,IF($C31="D4",0.7,"")))))</f>
        <v/>
      </c>
      <c r="F31" s="21">
        <f>IF($C31="","",IF($C31="D1",2,IF($C31="D2",1.5,IF($C31="D3",1.1,IF($C31="D4",0.85,"")))))</f>
        <v/>
      </c>
      <c r="G31" s="9">
        <f>IF(OR($D31="",$E31=""),"",IF(AND($D31&gt;=$E31,$D31&lt;=$F31),"合规","超范围"))</f>
        <v/>
      </c>
      <c r="H31" s="29">
        <f>IFERROR(ROUND(价格阶梯!$B$4*$D31/价格阶梯!$B$13,0)*价格阶梯!$B$13,"")</f>
        <v/>
      </c>
      <c r="I31" s="29">
        <f>IFERROR(ROUND($H31*价格阶梯!$C$17/100/价格阶梯!$B$13,0)*价格阶梯!$B$13,"")</f>
        <v/>
      </c>
      <c r="J31" s="29">
        <f>IFERROR(ROUND($H31*价格阶梯!$C$18/100/价格阶梯!$B$13,0)*价格阶梯!$B$13,"")</f>
        <v/>
      </c>
      <c r="K31" s="29">
        <f>IFERROR(ROUND($H31*价格阶梯!$C$19/100/价格阶梯!$B$13,0)*价格阶梯!$B$13,"")</f>
        <v/>
      </c>
      <c r="L31" s="29">
        <f>IFERROR(ROUND($H31*价格阶梯!$C$20/100/价格阶梯!$B$13,0)*价格阶梯!$B$13,"")</f>
        <v/>
      </c>
      <c r="M31" s="29">
        <f>IFERROR(ROUND($H31*价格阶梯!$C$21/100/价格阶梯!$B$13,0)*价格阶梯!$B$13,"")</f>
        <v/>
      </c>
      <c r="N31" s="29">
        <f>IFERROR(ROUND($H31*价格阶梯!$C$22/100/价格阶梯!$B$13,0)*价格阶梯!$B$13,"")</f>
        <v/>
      </c>
      <c r="O31" s="29">
        <f>IFERROR(ROUND($H31*价格阶梯!$C$23/100/价格阶梯!$B$13,0)*价格阶梯!$B$13,"")</f>
        <v/>
      </c>
      <c r="P31" s="29">
        <f>IFERROR(ROUND($H31*价格阶梯!$C$24/100/价格阶梯!$B$13,0)*价格阶梯!$B$13,"")</f>
        <v/>
      </c>
      <c r="Q31" s="29">
        <f>IFERROR(ROUND($H31*价格阶梯!$C$25/100/价格阶梯!$B$13,0)*价格阶梯!$B$13,"")</f>
        <v/>
      </c>
      <c r="R31" s="29">
        <f>IFERROR(ROUND($H31*价格阶梯!$C$26/100/价格阶梯!$B$13,0)*价格阶梯!$B$13,"")</f>
        <v/>
      </c>
    </row>
    <row r="32">
      <c r="A32" s="32">
        <f>$A31+1</f>
        <v/>
      </c>
      <c r="B32" s="9">
        <f>IF($A32="","",CHOOSE(WEEKDAY(A32,2),"周一","周二","周三","周四","周五","周六","周日"))</f>
        <v/>
      </c>
      <c r="C32" s="5" t="inlineStr">
        <is>
          <t>D3</t>
        </is>
      </c>
      <c r="D32" s="27" t="n">
        <v>1.032</v>
      </c>
      <c r="E32" s="21">
        <f>IF($C32="","",IF($C32="D1",1.5,IF($C32="D2",1.2,IF($C32="D3",0.95,IF($C32="D4",0.7,"")))))</f>
        <v/>
      </c>
      <c r="F32" s="21">
        <f>IF($C32="","",IF($C32="D1",2,IF($C32="D2",1.5,IF($C32="D3",1.1,IF($C32="D4",0.85,"")))))</f>
        <v/>
      </c>
      <c r="G32" s="9">
        <f>IF(OR($D32="",$E32=""),"",IF(AND($D32&gt;=$E32,$D32&lt;=$F32),"合规","超范围"))</f>
        <v/>
      </c>
      <c r="H32" s="29">
        <f>IFERROR(ROUND(价格阶梯!$B$4*$D32/价格阶梯!$B$13,0)*价格阶梯!$B$13,"")</f>
        <v/>
      </c>
      <c r="I32" s="29">
        <f>IFERROR(ROUND($H32*价格阶梯!$C$17/100/价格阶梯!$B$13,0)*价格阶梯!$B$13,"")</f>
        <v/>
      </c>
      <c r="J32" s="29">
        <f>IFERROR(ROUND($H32*价格阶梯!$C$18/100/价格阶梯!$B$13,0)*价格阶梯!$B$13,"")</f>
        <v/>
      </c>
      <c r="K32" s="29">
        <f>IFERROR(ROUND($H32*价格阶梯!$C$19/100/价格阶梯!$B$13,0)*价格阶梯!$B$13,"")</f>
        <v/>
      </c>
      <c r="L32" s="29">
        <f>IFERROR(ROUND($H32*价格阶梯!$C$20/100/价格阶梯!$B$13,0)*价格阶梯!$B$13,"")</f>
        <v/>
      </c>
      <c r="M32" s="29">
        <f>IFERROR(ROUND($H32*价格阶梯!$C$21/100/价格阶梯!$B$13,0)*价格阶梯!$B$13,"")</f>
        <v/>
      </c>
      <c r="N32" s="29">
        <f>IFERROR(ROUND($H32*价格阶梯!$C$22/100/价格阶梯!$B$13,0)*价格阶梯!$B$13,"")</f>
        <v/>
      </c>
      <c r="O32" s="29">
        <f>IFERROR(ROUND($H32*价格阶梯!$C$23/100/价格阶梯!$B$13,0)*价格阶梯!$B$13,"")</f>
        <v/>
      </c>
      <c r="P32" s="29">
        <f>IFERROR(ROUND($H32*价格阶梯!$C$24/100/价格阶梯!$B$13,0)*价格阶梯!$B$13,"")</f>
        <v/>
      </c>
      <c r="Q32" s="29">
        <f>IFERROR(ROUND($H32*价格阶梯!$C$25/100/价格阶梯!$B$13,0)*价格阶梯!$B$13,"")</f>
        <v/>
      </c>
      <c r="R32" s="29">
        <f>IFERROR(ROUND($H32*价格阶梯!$C$26/100/价格阶梯!$B$13,0)*价格阶梯!$B$13,"")</f>
        <v/>
      </c>
    </row>
    <row r="33">
      <c r="A33" s="32">
        <f>$A32+1</f>
        <v/>
      </c>
      <c r="B33" s="9">
        <f>IF($A33="","",CHOOSE(WEEKDAY(A33,2),"周一","周二","周三","周四","周五","周六","周日"))</f>
        <v/>
      </c>
      <c r="C33" s="5" t="inlineStr">
        <is>
          <t>D3</t>
        </is>
      </c>
      <c r="D33" s="27" t="n">
        <v>1.044</v>
      </c>
      <c r="E33" s="21">
        <f>IF($C33="","",IF($C33="D1",1.5,IF($C33="D2",1.2,IF($C33="D3",0.95,IF($C33="D4",0.7,"")))))</f>
        <v/>
      </c>
      <c r="F33" s="21">
        <f>IF($C33="","",IF($C33="D1",2,IF($C33="D2",1.5,IF($C33="D3",1.1,IF($C33="D4",0.85,"")))))</f>
        <v/>
      </c>
      <c r="G33" s="9">
        <f>IF(OR($D33="",$E33=""),"",IF(AND($D33&gt;=$E33,$D33&lt;=$F33),"合规","超范围"))</f>
        <v/>
      </c>
      <c r="H33" s="29">
        <f>IFERROR(ROUND(价格阶梯!$B$4*$D33/价格阶梯!$B$13,0)*价格阶梯!$B$13,"")</f>
        <v/>
      </c>
      <c r="I33" s="29">
        <f>IFERROR(ROUND($H33*价格阶梯!$C$17/100/价格阶梯!$B$13,0)*价格阶梯!$B$13,"")</f>
        <v/>
      </c>
      <c r="J33" s="29">
        <f>IFERROR(ROUND($H33*价格阶梯!$C$18/100/价格阶梯!$B$13,0)*价格阶梯!$B$13,"")</f>
        <v/>
      </c>
      <c r="K33" s="29">
        <f>IFERROR(ROUND($H33*价格阶梯!$C$19/100/价格阶梯!$B$13,0)*价格阶梯!$B$13,"")</f>
        <v/>
      </c>
      <c r="L33" s="29">
        <f>IFERROR(ROUND($H33*价格阶梯!$C$20/100/价格阶梯!$B$13,0)*价格阶梯!$B$13,"")</f>
        <v/>
      </c>
      <c r="M33" s="29">
        <f>IFERROR(ROUND($H33*价格阶梯!$C$21/100/价格阶梯!$B$13,0)*价格阶梯!$B$13,"")</f>
        <v/>
      </c>
      <c r="N33" s="29">
        <f>IFERROR(ROUND($H33*价格阶梯!$C$22/100/价格阶梯!$B$13,0)*价格阶梯!$B$13,"")</f>
        <v/>
      </c>
      <c r="O33" s="29">
        <f>IFERROR(ROUND($H33*价格阶梯!$C$23/100/价格阶梯!$B$13,0)*价格阶梯!$B$13,"")</f>
        <v/>
      </c>
      <c r="P33" s="29">
        <f>IFERROR(ROUND($H33*价格阶梯!$C$24/100/价格阶梯!$B$13,0)*价格阶梯!$B$13,"")</f>
        <v/>
      </c>
      <c r="Q33" s="29">
        <f>IFERROR(ROUND($H33*价格阶梯!$C$25/100/价格阶梯!$B$13,0)*价格阶梯!$B$13,"")</f>
        <v/>
      </c>
      <c r="R33" s="29">
        <f>IFERROR(ROUND($H33*价格阶梯!$C$26/100/价格阶梯!$B$13,0)*价格阶梯!$B$13,"")</f>
        <v/>
      </c>
    </row>
    <row r="34">
      <c r="A34" s="32">
        <f>$A33+1</f>
        <v/>
      </c>
      <c r="B34" s="9">
        <f>IF($A34="","",CHOOSE(WEEKDAY(A34,2),"周一","周二","周三","周四","周五","周六","周日"))</f>
        <v/>
      </c>
      <c r="C34" s="5" t="inlineStr">
        <is>
          <t>D4</t>
        </is>
      </c>
      <c r="D34" s="27" t="n">
        <v>0.8159999999999999</v>
      </c>
      <c r="E34" s="21">
        <f>IF($C34="","",IF($C34="D1",1.5,IF($C34="D2",1.2,IF($C34="D3",0.95,IF($C34="D4",0.7,"")))))</f>
        <v/>
      </c>
      <c r="F34" s="21">
        <f>IF($C34="","",IF($C34="D1",2,IF($C34="D2",1.5,IF($C34="D3",1.1,IF($C34="D4",0.85,"")))))</f>
        <v/>
      </c>
      <c r="G34" s="9">
        <f>IF(OR($D34="",$E34=""),"",IF(AND($D34&gt;=$E34,$D34&lt;=$F34),"合规","超范围"))</f>
        <v/>
      </c>
      <c r="H34" s="29">
        <f>IFERROR(ROUND(价格阶梯!$B$4*$D34/价格阶梯!$B$13,0)*价格阶梯!$B$13,"")</f>
        <v/>
      </c>
      <c r="I34" s="29">
        <f>IFERROR(ROUND($H34*价格阶梯!$C$17/100/价格阶梯!$B$13,0)*价格阶梯!$B$13,"")</f>
        <v/>
      </c>
      <c r="J34" s="29">
        <f>IFERROR(ROUND($H34*价格阶梯!$C$18/100/价格阶梯!$B$13,0)*价格阶梯!$B$13,"")</f>
        <v/>
      </c>
      <c r="K34" s="29">
        <f>IFERROR(ROUND($H34*价格阶梯!$C$19/100/价格阶梯!$B$13,0)*价格阶梯!$B$13,"")</f>
        <v/>
      </c>
      <c r="L34" s="29">
        <f>IFERROR(ROUND($H34*价格阶梯!$C$20/100/价格阶梯!$B$13,0)*价格阶梯!$B$13,"")</f>
        <v/>
      </c>
      <c r="M34" s="29">
        <f>IFERROR(ROUND($H34*价格阶梯!$C$21/100/价格阶梯!$B$13,0)*价格阶梯!$B$13,"")</f>
        <v/>
      </c>
      <c r="N34" s="29">
        <f>IFERROR(ROUND($H34*价格阶梯!$C$22/100/价格阶梯!$B$13,0)*价格阶梯!$B$13,"")</f>
        <v/>
      </c>
      <c r="O34" s="29">
        <f>IFERROR(ROUND($H34*价格阶梯!$C$23/100/价格阶梯!$B$13,0)*价格阶梯!$B$13,"")</f>
        <v/>
      </c>
      <c r="P34" s="29">
        <f>IFERROR(ROUND($H34*价格阶梯!$C$24/100/价格阶梯!$B$13,0)*价格阶梯!$B$13,"")</f>
        <v/>
      </c>
      <c r="Q34" s="29">
        <f>IFERROR(ROUND($H34*价格阶梯!$C$25/100/价格阶梯!$B$13,0)*价格阶梯!$B$13,"")</f>
        <v/>
      </c>
      <c r="R34" s="29">
        <f>IFERROR(ROUND($H34*价格阶梯!$C$26/100/价格阶梯!$B$13,0)*价格阶梯!$B$13,"")</f>
        <v/>
      </c>
    </row>
    <row r="35">
      <c r="A35" s="32">
        <f>$A34+1</f>
        <v/>
      </c>
      <c r="B35" s="9">
        <f>IF($A35="","",CHOOSE(WEEKDAY(A35,2),"周一","周二","周三","周四","周五","周六","周日"))</f>
        <v/>
      </c>
      <c r="C35" s="5" t="inlineStr">
        <is>
          <t>D4</t>
        </is>
      </c>
      <c r="D35" s="27" t="n">
        <v>0.744</v>
      </c>
      <c r="E35" s="21">
        <f>IF($C35="","",IF($C35="D1",1.5,IF($C35="D2",1.2,IF($C35="D3",0.95,IF($C35="D4",0.7,"")))))</f>
        <v/>
      </c>
      <c r="F35" s="21">
        <f>IF($C35="","",IF($C35="D1",2,IF($C35="D2",1.5,IF($C35="D3",1.1,IF($C35="D4",0.85,"")))))</f>
        <v/>
      </c>
      <c r="G35" s="9">
        <f>IF(OR($D35="",$E35=""),"",IF(AND($D35&gt;=$E35,$D35&lt;=$F35),"合规","超范围"))</f>
        <v/>
      </c>
      <c r="H35" s="29">
        <f>IFERROR(ROUND(价格阶梯!$B$4*$D35/价格阶梯!$B$13,0)*价格阶梯!$B$13,"")</f>
        <v/>
      </c>
      <c r="I35" s="29">
        <f>IFERROR(ROUND($H35*价格阶梯!$C$17/100/价格阶梯!$B$13,0)*价格阶梯!$B$13,"")</f>
        <v/>
      </c>
      <c r="J35" s="29">
        <f>IFERROR(ROUND($H35*价格阶梯!$C$18/100/价格阶梯!$B$13,0)*价格阶梯!$B$13,"")</f>
        <v/>
      </c>
      <c r="K35" s="29">
        <f>IFERROR(ROUND($H35*价格阶梯!$C$19/100/价格阶梯!$B$13,0)*价格阶梯!$B$13,"")</f>
        <v/>
      </c>
      <c r="L35" s="29">
        <f>IFERROR(ROUND($H35*价格阶梯!$C$20/100/价格阶梯!$B$13,0)*价格阶梯!$B$13,"")</f>
        <v/>
      </c>
      <c r="M35" s="29">
        <f>IFERROR(ROUND($H35*价格阶梯!$C$21/100/价格阶梯!$B$13,0)*价格阶梯!$B$13,"")</f>
        <v/>
      </c>
      <c r="N35" s="29">
        <f>IFERROR(ROUND($H35*价格阶梯!$C$22/100/价格阶梯!$B$13,0)*价格阶梯!$B$13,"")</f>
        <v/>
      </c>
      <c r="O35" s="29">
        <f>IFERROR(ROUND($H35*价格阶梯!$C$23/100/价格阶梯!$B$13,0)*价格阶梯!$B$13,"")</f>
        <v/>
      </c>
      <c r="P35" s="29">
        <f>IFERROR(ROUND($H35*价格阶梯!$C$24/100/价格阶梯!$B$13,0)*价格阶梯!$B$13,"")</f>
        <v/>
      </c>
      <c r="Q35" s="29">
        <f>IFERROR(ROUND($H35*价格阶梯!$C$25/100/价格阶梯!$B$13,0)*价格阶梯!$B$13,"")</f>
        <v/>
      </c>
      <c r="R35" s="29">
        <f>IFERROR(ROUND($H35*价格阶梯!$C$26/100/价格阶梯!$B$13,0)*价格阶梯!$B$13,"")</f>
        <v/>
      </c>
    </row>
    <row r="36">
      <c r="A36" s="32">
        <f>$A35+1</f>
        <v/>
      </c>
      <c r="B36" s="9">
        <f>IF($A36="","",CHOOSE(WEEKDAY(A36,2),"周一","周二","周三","周四","周五","周六","周日"))</f>
        <v/>
      </c>
      <c r="C36" s="5" t="inlineStr">
        <is>
          <t>D4</t>
        </is>
      </c>
      <c r="D36" s="27" t="n">
        <v>0.756</v>
      </c>
      <c r="E36" s="21">
        <f>IF($C36="","",IF($C36="D1",1.5,IF($C36="D2",1.2,IF($C36="D3",0.95,IF($C36="D4",0.7,"")))))</f>
        <v/>
      </c>
      <c r="F36" s="21">
        <f>IF($C36="","",IF($C36="D1",2,IF($C36="D2",1.5,IF($C36="D3",1.1,IF($C36="D4",0.85,"")))))</f>
        <v/>
      </c>
      <c r="G36" s="9">
        <f>IF(OR($D36="",$E36=""),"",IF(AND($D36&gt;=$E36,$D36&lt;=$F36),"合规","超范围"))</f>
        <v/>
      </c>
      <c r="H36" s="29">
        <f>IFERROR(ROUND(价格阶梯!$B$4*$D36/价格阶梯!$B$13,0)*价格阶梯!$B$13,"")</f>
        <v/>
      </c>
      <c r="I36" s="29">
        <f>IFERROR(ROUND($H36*价格阶梯!$C$17/100/价格阶梯!$B$13,0)*价格阶梯!$B$13,"")</f>
        <v/>
      </c>
      <c r="J36" s="29">
        <f>IFERROR(ROUND($H36*价格阶梯!$C$18/100/价格阶梯!$B$13,0)*价格阶梯!$B$13,"")</f>
        <v/>
      </c>
      <c r="K36" s="29">
        <f>IFERROR(ROUND($H36*价格阶梯!$C$19/100/价格阶梯!$B$13,0)*价格阶梯!$B$13,"")</f>
        <v/>
      </c>
      <c r="L36" s="29">
        <f>IFERROR(ROUND($H36*价格阶梯!$C$20/100/价格阶梯!$B$13,0)*价格阶梯!$B$13,"")</f>
        <v/>
      </c>
      <c r="M36" s="29">
        <f>IFERROR(ROUND($H36*价格阶梯!$C$21/100/价格阶梯!$B$13,0)*价格阶梯!$B$13,"")</f>
        <v/>
      </c>
      <c r="N36" s="29">
        <f>IFERROR(ROUND($H36*价格阶梯!$C$22/100/价格阶梯!$B$13,0)*价格阶梯!$B$13,"")</f>
        <v/>
      </c>
      <c r="O36" s="29">
        <f>IFERROR(ROUND($H36*价格阶梯!$C$23/100/价格阶梯!$B$13,0)*价格阶梯!$B$13,"")</f>
        <v/>
      </c>
      <c r="P36" s="29">
        <f>IFERROR(ROUND($H36*价格阶梯!$C$24/100/价格阶梯!$B$13,0)*价格阶梯!$B$13,"")</f>
        <v/>
      </c>
      <c r="Q36" s="29">
        <f>IFERROR(ROUND($H36*价格阶梯!$C$25/100/价格阶梯!$B$13,0)*价格阶梯!$B$13,"")</f>
        <v/>
      </c>
      <c r="R36" s="29">
        <f>IFERROR(ROUND($H36*价格阶梯!$C$26/100/价格阶梯!$B$13,0)*价格阶梯!$B$13,"")</f>
        <v/>
      </c>
    </row>
    <row r="37">
      <c r="A37" s="32">
        <f>$A36+1</f>
        <v/>
      </c>
      <c r="B37" s="9">
        <f>IF($A37="","",CHOOSE(WEEKDAY(A37,2),"周一","周二","周三","周四","周五","周六","周日"))</f>
        <v/>
      </c>
      <c r="C37" s="5" t="inlineStr">
        <is>
          <t>D4</t>
        </is>
      </c>
      <c r="D37" s="27" t="n">
        <v>0.768</v>
      </c>
      <c r="E37" s="21">
        <f>IF($C37="","",IF($C37="D1",1.5,IF($C37="D2",1.2,IF($C37="D3",0.95,IF($C37="D4",0.7,"")))))</f>
        <v/>
      </c>
      <c r="F37" s="21">
        <f>IF($C37="","",IF($C37="D1",2,IF($C37="D2",1.5,IF($C37="D3",1.1,IF($C37="D4",0.85,"")))))</f>
        <v/>
      </c>
      <c r="G37" s="9">
        <f>IF(OR($D37="",$E37=""),"",IF(AND($D37&gt;=$E37,$D37&lt;=$F37),"合规","超范围"))</f>
        <v/>
      </c>
      <c r="H37" s="29">
        <f>IFERROR(ROUND(价格阶梯!$B$4*$D37/价格阶梯!$B$13,0)*价格阶梯!$B$13,"")</f>
        <v/>
      </c>
      <c r="I37" s="29">
        <f>IFERROR(ROUND($H37*价格阶梯!$C$17/100/价格阶梯!$B$13,0)*价格阶梯!$B$13,"")</f>
        <v/>
      </c>
      <c r="J37" s="29">
        <f>IFERROR(ROUND($H37*价格阶梯!$C$18/100/价格阶梯!$B$13,0)*价格阶梯!$B$13,"")</f>
        <v/>
      </c>
      <c r="K37" s="29">
        <f>IFERROR(ROUND($H37*价格阶梯!$C$19/100/价格阶梯!$B$13,0)*价格阶梯!$B$13,"")</f>
        <v/>
      </c>
      <c r="L37" s="29">
        <f>IFERROR(ROUND($H37*价格阶梯!$C$20/100/价格阶梯!$B$13,0)*价格阶梯!$B$13,"")</f>
        <v/>
      </c>
      <c r="M37" s="29">
        <f>IFERROR(ROUND($H37*价格阶梯!$C$21/100/价格阶梯!$B$13,0)*价格阶梯!$B$13,"")</f>
        <v/>
      </c>
      <c r="N37" s="29">
        <f>IFERROR(ROUND($H37*价格阶梯!$C$22/100/价格阶梯!$B$13,0)*价格阶梯!$B$13,"")</f>
        <v/>
      </c>
      <c r="O37" s="29">
        <f>IFERROR(ROUND($H37*价格阶梯!$C$23/100/价格阶梯!$B$13,0)*价格阶梯!$B$13,"")</f>
        <v/>
      </c>
      <c r="P37" s="29">
        <f>IFERROR(ROUND($H37*价格阶梯!$C$24/100/价格阶梯!$B$13,0)*价格阶梯!$B$13,"")</f>
        <v/>
      </c>
      <c r="Q37" s="29">
        <f>IFERROR(ROUND($H37*价格阶梯!$C$25/100/价格阶梯!$B$13,0)*价格阶梯!$B$13,"")</f>
        <v/>
      </c>
      <c r="R37" s="29">
        <f>IFERROR(ROUND($H37*价格阶梯!$C$26/100/价格阶梯!$B$13,0)*价格阶梯!$B$13,"")</f>
        <v/>
      </c>
    </row>
    <row r="38">
      <c r="A38" s="32">
        <f>$A37+1</f>
        <v/>
      </c>
      <c r="B38" s="9">
        <f>IF($A38="","",CHOOSE(WEEKDAY(A38,2),"周一","周二","周三","周四","周五","周六","周日"))</f>
        <v/>
      </c>
      <c r="C38" s="5" t="inlineStr">
        <is>
          <t>D4</t>
        </is>
      </c>
      <c r="D38" s="27" t="n">
        <v>0.78</v>
      </c>
      <c r="E38" s="21">
        <f>IF($C38="","",IF($C38="D1",1.5,IF($C38="D2",1.2,IF($C38="D3",0.95,IF($C38="D4",0.7,"")))))</f>
        <v/>
      </c>
      <c r="F38" s="21">
        <f>IF($C38="","",IF($C38="D1",2,IF($C38="D2",1.5,IF($C38="D3",1.1,IF($C38="D4",0.85,"")))))</f>
        <v/>
      </c>
      <c r="G38" s="9">
        <f>IF(OR($D38="",$E38=""),"",IF(AND($D38&gt;=$E38,$D38&lt;=$F38),"合规","超范围"))</f>
        <v/>
      </c>
      <c r="H38" s="29">
        <f>IFERROR(ROUND(价格阶梯!$B$4*$D38/价格阶梯!$B$13,0)*价格阶梯!$B$13,"")</f>
        <v/>
      </c>
      <c r="I38" s="29">
        <f>IFERROR(ROUND($H38*价格阶梯!$C$17/100/价格阶梯!$B$13,0)*价格阶梯!$B$13,"")</f>
        <v/>
      </c>
      <c r="J38" s="29">
        <f>IFERROR(ROUND($H38*价格阶梯!$C$18/100/价格阶梯!$B$13,0)*价格阶梯!$B$13,"")</f>
        <v/>
      </c>
      <c r="K38" s="29">
        <f>IFERROR(ROUND($H38*价格阶梯!$C$19/100/价格阶梯!$B$13,0)*价格阶梯!$B$13,"")</f>
        <v/>
      </c>
      <c r="L38" s="29">
        <f>IFERROR(ROUND($H38*价格阶梯!$C$20/100/价格阶梯!$B$13,0)*价格阶梯!$B$13,"")</f>
        <v/>
      </c>
      <c r="M38" s="29">
        <f>IFERROR(ROUND($H38*价格阶梯!$C$21/100/价格阶梯!$B$13,0)*价格阶梯!$B$13,"")</f>
        <v/>
      </c>
      <c r="N38" s="29">
        <f>IFERROR(ROUND($H38*价格阶梯!$C$22/100/价格阶梯!$B$13,0)*价格阶梯!$B$13,"")</f>
        <v/>
      </c>
      <c r="O38" s="29">
        <f>IFERROR(ROUND($H38*价格阶梯!$C$23/100/价格阶梯!$B$13,0)*价格阶梯!$B$13,"")</f>
        <v/>
      </c>
      <c r="P38" s="29">
        <f>IFERROR(ROUND($H38*价格阶梯!$C$24/100/价格阶梯!$B$13,0)*价格阶梯!$B$13,"")</f>
        <v/>
      </c>
      <c r="Q38" s="29">
        <f>IFERROR(ROUND($H38*价格阶梯!$C$25/100/价格阶梯!$B$13,0)*价格阶梯!$B$13,"")</f>
        <v/>
      </c>
      <c r="R38" s="29">
        <f>IFERROR(ROUND($H38*价格阶梯!$C$26/100/价格阶梯!$B$13,0)*价格阶梯!$B$13,"")</f>
        <v/>
      </c>
    </row>
    <row r="39">
      <c r="A39" s="32">
        <f>$A38+1</f>
        <v/>
      </c>
      <c r="B39" s="9">
        <f>IF($A39="","",CHOOSE(WEEKDAY(A39,2),"周一","周二","周三","周四","周五","周六","周日"))</f>
        <v/>
      </c>
      <c r="C39" s="5" t="inlineStr">
        <is>
          <t>D3</t>
        </is>
      </c>
      <c r="D39" s="27" t="n">
        <v>1.032</v>
      </c>
      <c r="E39" s="21">
        <f>IF($C39="","",IF($C39="D1",1.5,IF($C39="D2",1.2,IF($C39="D3",0.95,IF($C39="D4",0.7,"")))))</f>
        <v/>
      </c>
      <c r="F39" s="21">
        <f>IF($C39="","",IF($C39="D1",2,IF($C39="D2",1.5,IF($C39="D3",1.1,IF($C39="D4",0.85,"")))))</f>
        <v/>
      </c>
      <c r="G39" s="9">
        <f>IF(OR($D39="",$E39=""),"",IF(AND($D39&gt;=$E39,$D39&lt;=$F39),"合规","超范围"))</f>
        <v/>
      </c>
      <c r="H39" s="29">
        <f>IFERROR(ROUND(价格阶梯!$B$4*$D39/价格阶梯!$B$13,0)*价格阶梯!$B$13,"")</f>
        <v/>
      </c>
      <c r="I39" s="29">
        <f>IFERROR(ROUND($H39*价格阶梯!$C$17/100/价格阶梯!$B$13,0)*价格阶梯!$B$13,"")</f>
        <v/>
      </c>
      <c r="J39" s="29">
        <f>IFERROR(ROUND($H39*价格阶梯!$C$18/100/价格阶梯!$B$13,0)*价格阶梯!$B$13,"")</f>
        <v/>
      </c>
      <c r="K39" s="29">
        <f>IFERROR(ROUND($H39*价格阶梯!$C$19/100/价格阶梯!$B$13,0)*价格阶梯!$B$13,"")</f>
        <v/>
      </c>
      <c r="L39" s="29">
        <f>IFERROR(ROUND($H39*价格阶梯!$C$20/100/价格阶梯!$B$13,0)*价格阶梯!$B$13,"")</f>
        <v/>
      </c>
      <c r="M39" s="29">
        <f>IFERROR(ROUND($H39*价格阶梯!$C$21/100/价格阶梯!$B$13,0)*价格阶梯!$B$13,"")</f>
        <v/>
      </c>
      <c r="N39" s="29">
        <f>IFERROR(ROUND($H39*价格阶梯!$C$22/100/价格阶梯!$B$13,0)*价格阶梯!$B$13,"")</f>
        <v/>
      </c>
      <c r="O39" s="29">
        <f>IFERROR(ROUND($H39*价格阶梯!$C$23/100/价格阶梯!$B$13,0)*价格阶梯!$B$13,"")</f>
        <v/>
      </c>
      <c r="P39" s="29">
        <f>IFERROR(ROUND($H39*价格阶梯!$C$24/100/价格阶梯!$B$13,0)*价格阶梯!$B$13,"")</f>
        <v/>
      </c>
      <c r="Q39" s="29">
        <f>IFERROR(ROUND($H39*价格阶梯!$C$25/100/价格阶梯!$B$13,0)*价格阶梯!$B$13,"")</f>
        <v/>
      </c>
      <c r="R39" s="29">
        <f>IFERROR(ROUND($H39*价格阶梯!$C$26/100/价格阶梯!$B$13,0)*价格阶梯!$B$13,"")</f>
        <v/>
      </c>
    </row>
    <row r="40">
      <c r="A40" s="32">
        <f>$A39+1</f>
        <v/>
      </c>
      <c r="B40" s="9">
        <f>IF($A40="","",CHOOSE(WEEKDAY(A40,2),"周一","周二","周三","周四","周五","周六","周日"))</f>
        <v/>
      </c>
      <c r="C40" s="5" t="inlineStr">
        <is>
          <t>D3</t>
        </is>
      </c>
      <c r="D40" s="27" t="n">
        <v>1.044</v>
      </c>
      <c r="E40" s="21">
        <f>IF($C40="","",IF($C40="D1",1.5,IF($C40="D2",1.2,IF($C40="D3",0.95,IF($C40="D4",0.7,"")))))</f>
        <v/>
      </c>
      <c r="F40" s="21">
        <f>IF($C40="","",IF($C40="D1",2,IF($C40="D2",1.5,IF($C40="D3",1.1,IF($C40="D4",0.85,"")))))</f>
        <v/>
      </c>
      <c r="G40" s="9">
        <f>IF(OR($D40="",$E40=""),"",IF(AND($D40&gt;=$E40,$D40&lt;=$F40),"合规","超范围"))</f>
        <v/>
      </c>
      <c r="H40" s="29">
        <f>IFERROR(ROUND(价格阶梯!$B$4*$D40/价格阶梯!$B$13,0)*价格阶梯!$B$13,"")</f>
        <v/>
      </c>
      <c r="I40" s="29">
        <f>IFERROR(ROUND($H40*价格阶梯!$C$17/100/价格阶梯!$B$13,0)*价格阶梯!$B$13,"")</f>
        <v/>
      </c>
      <c r="J40" s="29">
        <f>IFERROR(ROUND($H40*价格阶梯!$C$18/100/价格阶梯!$B$13,0)*价格阶梯!$B$13,"")</f>
        <v/>
      </c>
      <c r="K40" s="29">
        <f>IFERROR(ROUND($H40*价格阶梯!$C$19/100/价格阶梯!$B$13,0)*价格阶梯!$B$13,"")</f>
        <v/>
      </c>
      <c r="L40" s="29">
        <f>IFERROR(ROUND($H40*价格阶梯!$C$20/100/价格阶梯!$B$13,0)*价格阶梯!$B$13,"")</f>
        <v/>
      </c>
      <c r="M40" s="29">
        <f>IFERROR(ROUND($H40*价格阶梯!$C$21/100/价格阶梯!$B$13,0)*价格阶梯!$B$13,"")</f>
        <v/>
      </c>
      <c r="N40" s="29">
        <f>IFERROR(ROUND($H40*价格阶梯!$C$22/100/价格阶梯!$B$13,0)*价格阶梯!$B$13,"")</f>
        <v/>
      </c>
      <c r="O40" s="29">
        <f>IFERROR(ROUND($H40*价格阶梯!$C$23/100/价格阶梯!$B$13,0)*价格阶梯!$B$13,"")</f>
        <v/>
      </c>
      <c r="P40" s="29">
        <f>IFERROR(ROUND($H40*价格阶梯!$C$24/100/价格阶梯!$B$13,0)*价格阶梯!$B$13,"")</f>
        <v/>
      </c>
      <c r="Q40" s="29">
        <f>IFERROR(ROUND($H40*价格阶梯!$C$25/100/价格阶梯!$B$13,0)*价格阶梯!$B$13,"")</f>
        <v/>
      </c>
      <c r="R40" s="29">
        <f>IFERROR(ROUND($H40*价格阶梯!$C$26/100/价格阶梯!$B$13,0)*价格阶梯!$B$13,"")</f>
        <v/>
      </c>
    </row>
    <row r="41">
      <c r="A41" s="32">
        <f>$A40+1</f>
        <v/>
      </c>
      <c r="B41" s="9">
        <f>IF($A41="","",CHOOSE(WEEKDAY(A41,2),"周一","周二","周三","周四","周五","周六","周日"))</f>
        <v/>
      </c>
      <c r="C41" s="5" t="inlineStr">
        <is>
          <t>D4</t>
        </is>
      </c>
      <c r="D41" s="27" t="n">
        <v>0.8159999999999999</v>
      </c>
      <c r="E41" s="21">
        <f>IF($C41="","",IF($C41="D1",1.5,IF($C41="D2",1.2,IF($C41="D3",0.95,IF($C41="D4",0.7,"")))))</f>
        <v/>
      </c>
      <c r="F41" s="21">
        <f>IF($C41="","",IF($C41="D1",2,IF($C41="D2",1.5,IF($C41="D3",1.1,IF($C41="D4",0.85,"")))))</f>
        <v/>
      </c>
      <c r="G41" s="9">
        <f>IF(OR($D41="",$E41=""),"",IF(AND($D41&gt;=$E41,$D41&lt;=$F41),"合规","超范围"))</f>
        <v/>
      </c>
      <c r="H41" s="29">
        <f>IFERROR(ROUND(价格阶梯!$B$4*$D41/价格阶梯!$B$13,0)*价格阶梯!$B$13,"")</f>
        <v/>
      </c>
      <c r="I41" s="29">
        <f>IFERROR(ROUND($H41*价格阶梯!$C$17/100/价格阶梯!$B$13,0)*价格阶梯!$B$13,"")</f>
        <v/>
      </c>
      <c r="J41" s="29">
        <f>IFERROR(ROUND($H41*价格阶梯!$C$18/100/价格阶梯!$B$13,0)*价格阶梯!$B$13,"")</f>
        <v/>
      </c>
      <c r="K41" s="29">
        <f>IFERROR(ROUND($H41*价格阶梯!$C$19/100/价格阶梯!$B$13,0)*价格阶梯!$B$13,"")</f>
        <v/>
      </c>
      <c r="L41" s="29">
        <f>IFERROR(ROUND($H41*价格阶梯!$C$20/100/价格阶梯!$B$13,0)*价格阶梯!$B$13,"")</f>
        <v/>
      </c>
      <c r="M41" s="29">
        <f>IFERROR(ROUND($H41*价格阶梯!$C$21/100/价格阶梯!$B$13,0)*价格阶梯!$B$13,"")</f>
        <v/>
      </c>
      <c r="N41" s="29">
        <f>IFERROR(ROUND($H41*价格阶梯!$C$22/100/价格阶梯!$B$13,0)*价格阶梯!$B$13,"")</f>
        <v/>
      </c>
      <c r="O41" s="29">
        <f>IFERROR(ROUND($H41*价格阶梯!$C$23/100/价格阶梯!$B$13,0)*价格阶梯!$B$13,"")</f>
        <v/>
      </c>
      <c r="P41" s="29">
        <f>IFERROR(ROUND($H41*价格阶梯!$C$24/100/价格阶梯!$B$13,0)*价格阶梯!$B$13,"")</f>
        <v/>
      </c>
      <c r="Q41" s="29">
        <f>IFERROR(ROUND($H41*价格阶梯!$C$25/100/价格阶梯!$B$13,0)*价格阶梯!$B$13,"")</f>
        <v/>
      </c>
      <c r="R41" s="29">
        <f>IFERROR(ROUND($H41*价格阶梯!$C$26/100/价格阶梯!$B$13,0)*价格阶梯!$B$13,"")</f>
        <v/>
      </c>
    </row>
    <row r="42">
      <c r="A42" s="32">
        <f>$A41+1</f>
        <v/>
      </c>
      <c r="B42" s="9">
        <f>IF($A42="","",CHOOSE(WEEKDAY(A42,2),"周一","周二","周三","周四","周五","周六","周日"))</f>
        <v/>
      </c>
      <c r="C42" s="5" t="inlineStr">
        <is>
          <t>D1</t>
        </is>
      </c>
      <c r="D42" s="27" t="n">
        <v>1.714</v>
      </c>
      <c r="E42" s="21">
        <f>IF($C42="","",IF($C42="D1",1.5,IF($C42="D2",1.2,IF($C42="D3",0.95,IF($C42="D4",0.7,"")))))</f>
        <v/>
      </c>
      <c r="F42" s="21">
        <f>IF($C42="","",IF($C42="D1",2,IF($C42="D2",1.5,IF($C42="D3",1.1,IF($C42="D4",0.85,"")))))</f>
        <v/>
      </c>
      <c r="G42" s="9">
        <f>IF(OR($D42="",$E42=""),"",IF(AND($D42&gt;=$E42,$D42&lt;=$F42),"合规","超范围"))</f>
        <v/>
      </c>
      <c r="H42" s="29">
        <f>IFERROR(ROUND(价格阶梯!$B$4*$D42/价格阶梯!$B$13,0)*价格阶梯!$B$13,"")</f>
        <v/>
      </c>
      <c r="I42" s="29">
        <f>IFERROR(ROUND($H42*价格阶梯!$C$17/100/价格阶梯!$B$13,0)*价格阶梯!$B$13,"")</f>
        <v/>
      </c>
      <c r="J42" s="29">
        <f>IFERROR(ROUND($H42*价格阶梯!$C$18/100/价格阶梯!$B$13,0)*价格阶梯!$B$13,"")</f>
        <v/>
      </c>
      <c r="K42" s="29">
        <f>IFERROR(ROUND($H42*价格阶梯!$C$19/100/价格阶梯!$B$13,0)*价格阶梯!$B$13,"")</f>
        <v/>
      </c>
      <c r="L42" s="29">
        <f>IFERROR(ROUND($H42*价格阶梯!$C$20/100/价格阶梯!$B$13,0)*价格阶梯!$B$13,"")</f>
        <v/>
      </c>
      <c r="M42" s="29">
        <f>IFERROR(ROUND($H42*价格阶梯!$C$21/100/价格阶梯!$B$13,0)*价格阶梯!$B$13,"")</f>
        <v/>
      </c>
      <c r="N42" s="29">
        <f>IFERROR(ROUND($H42*价格阶梯!$C$22/100/价格阶梯!$B$13,0)*价格阶梯!$B$13,"")</f>
        <v/>
      </c>
      <c r="O42" s="29">
        <f>IFERROR(ROUND($H42*价格阶梯!$C$23/100/价格阶梯!$B$13,0)*价格阶梯!$B$13,"")</f>
        <v/>
      </c>
      <c r="P42" s="29">
        <f>IFERROR(ROUND($H42*价格阶梯!$C$24/100/价格阶梯!$B$13,0)*价格阶梯!$B$13,"")</f>
        <v/>
      </c>
      <c r="Q42" s="29">
        <f>IFERROR(ROUND($H42*价格阶梯!$C$25/100/价格阶梯!$B$13,0)*价格阶梯!$B$13,"")</f>
        <v/>
      </c>
      <c r="R42" s="29">
        <f>IFERROR(ROUND($H42*价格阶梯!$C$26/100/价格阶梯!$B$13,0)*价格阶梯!$B$13,"")</f>
        <v/>
      </c>
    </row>
    <row r="43">
      <c r="A43" s="32">
        <f>$A42+1</f>
        <v/>
      </c>
      <c r="B43" s="9">
        <f>IF($A43="","",CHOOSE(WEEKDAY(A43,2),"周一","周二","周三","周四","周五","周六","周日"))</f>
        <v/>
      </c>
      <c r="C43" s="5" t="inlineStr">
        <is>
          <t>D1</t>
        </is>
      </c>
      <c r="D43" s="27" t="n">
        <v>1.726</v>
      </c>
      <c r="E43" s="21">
        <f>IF($C43="","",IF($C43="D1",1.5,IF($C43="D2",1.2,IF($C43="D3",0.95,IF($C43="D4",0.7,"")))))</f>
        <v/>
      </c>
      <c r="F43" s="21">
        <f>IF($C43="","",IF($C43="D1",2,IF($C43="D2",1.5,IF($C43="D3",1.1,IF($C43="D4",0.85,"")))))</f>
        <v/>
      </c>
      <c r="G43" s="9">
        <f>IF(OR($D43="",$E43=""),"",IF(AND($D43&gt;=$E43,$D43&lt;=$F43),"合规","超范围"))</f>
        <v/>
      </c>
      <c r="H43" s="29">
        <f>IFERROR(ROUND(价格阶梯!$B$4*$D43/价格阶梯!$B$13,0)*价格阶梯!$B$13,"")</f>
        <v/>
      </c>
      <c r="I43" s="29">
        <f>IFERROR(ROUND($H43*价格阶梯!$C$17/100/价格阶梯!$B$13,0)*价格阶梯!$B$13,"")</f>
        <v/>
      </c>
      <c r="J43" s="29">
        <f>IFERROR(ROUND($H43*价格阶梯!$C$18/100/价格阶梯!$B$13,0)*价格阶梯!$B$13,"")</f>
        <v/>
      </c>
      <c r="K43" s="29">
        <f>IFERROR(ROUND($H43*价格阶梯!$C$19/100/价格阶梯!$B$13,0)*价格阶梯!$B$13,"")</f>
        <v/>
      </c>
      <c r="L43" s="29">
        <f>IFERROR(ROUND($H43*价格阶梯!$C$20/100/价格阶梯!$B$13,0)*价格阶梯!$B$13,"")</f>
        <v/>
      </c>
      <c r="M43" s="29">
        <f>IFERROR(ROUND($H43*价格阶梯!$C$21/100/价格阶梯!$B$13,0)*价格阶梯!$B$13,"")</f>
        <v/>
      </c>
      <c r="N43" s="29">
        <f>IFERROR(ROUND($H43*价格阶梯!$C$22/100/价格阶梯!$B$13,0)*价格阶梯!$B$13,"")</f>
        <v/>
      </c>
      <c r="O43" s="29">
        <f>IFERROR(ROUND($H43*价格阶梯!$C$23/100/价格阶梯!$B$13,0)*价格阶梯!$B$13,"")</f>
        <v/>
      </c>
      <c r="P43" s="29">
        <f>IFERROR(ROUND($H43*价格阶梯!$C$24/100/价格阶梯!$B$13,0)*价格阶梯!$B$13,"")</f>
        <v/>
      </c>
      <c r="Q43" s="29">
        <f>IFERROR(ROUND($H43*价格阶梯!$C$25/100/价格阶梯!$B$13,0)*价格阶梯!$B$13,"")</f>
        <v/>
      </c>
      <c r="R43" s="29">
        <f>IFERROR(ROUND($H43*价格阶梯!$C$26/100/价格阶梯!$B$13,0)*价格阶梯!$B$13,"")</f>
        <v/>
      </c>
    </row>
    <row r="44">
      <c r="A44" s="32">
        <f>$A43+1</f>
        <v/>
      </c>
      <c r="B44" s="9">
        <f>IF($A44="","",CHOOSE(WEEKDAY(A44,2),"周一","周二","周三","周四","周五","周六","周日"))</f>
        <v/>
      </c>
      <c r="C44" s="5" t="inlineStr">
        <is>
          <t>D1</t>
        </is>
      </c>
      <c r="D44" s="27" t="n">
        <v>1.738</v>
      </c>
      <c r="E44" s="21">
        <f>IF($C44="","",IF($C44="D1",1.5,IF($C44="D2",1.2,IF($C44="D3",0.95,IF($C44="D4",0.7,"")))))</f>
        <v/>
      </c>
      <c r="F44" s="21">
        <f>IF($C44="","",IF($C44="D1",2,IF($C44="D2",1.5,IF($C44="D3",1.1,IF($C44="D4",0.85,"")))))</f>
        <v/>
      </c>
      <c r="G44" s="9">
        <f>IF(OR($D44="",$E44=""),"",IF(AND($D44&gt;=$E44,$D44&lt;=$F44),"合规","超范围"))</f>
        <v/>
      </c>
      <c r="H44" s="29">
        <f>IFERROR(ROUND(价格阶梯!$B$4*$D44/价格阶梯!$B$13,0)*价格阶梯!$B$13,"")</f>
        <v/>
      </c>
      <c r="I44" s="29">
        <f>IFERROR(ROUND($H44*价格阶梯!$C$17/100/价格阶梯!$B$13,0)*价格阶梯!$B$13,"")</f>
        <v/>
      </c>
      <c r="J44" s="29">
        <f>IFERROR(ROUND($H44*价格阶梯!$C$18/100/价格阶梯!$B$13,0)*价格阶梯!$B$13,"")</f>
        <v/>
      </c>
      <c r="K44" s="29">
        <f>IFERROR(ROUND($H44*价格阶梯!$C$19/100/价格阶梯!$B$13,0)*价格阶梯!$B$13,"")</f>
        <v/>
      </c>
      <c r="L44" s="29">
        <f>IFERROR(ROUND($H44*价格阶梯!$C$20/100/价格阶梯!$B$13,0)*价格阶梯!$B$13,"")</f>
        <v/>
      </c>
      <c r="M44" s="29">
        <f>IFERROR(ROUND($H44*价格阶梯!$C$21/100/价格阶梯!$B$13,0)*价格阶梯!$B$13,"")</f>
        <v/>
      </c>
      <c r="N44" s="29">
        <f>IFERROR(ROUND($H44*价格阶梯!$C$22/100/价格阶梯!$B$13,0)*价格阶梯!$B$13,"")</f>
        <v/>
      </c>
      <c r="O44" s="29">
        <f>IFERROR(ROUND($H44*价格阶梯!$C$23/100/价格阶梯!$B$13,0)*价格阶梯!$B$13,"")</f>
        <v/>
      </c>
      <c r="P44" s="29">
        <f>IFERROR(ROUND($H44*价格阶梯!$C$24/100/价格阶梯!$B$13,0)*价格阶梯!$B$13,"")</f>
        <v/>
      </c>
      <c r="Q44" s="29">
        <f>IFERROR(ROUND($H44*价格阶梯!$C$25/100/价格阶梯!$B$13,0)*价格阶梯!$B$13,"")</f>
        <v/>
      </c>
      <c r="R44" s="29">
        <f>IFERROR(ROUND($H44*价格阶梯!$C$26/100/价格阶梯!$B$13,0)*价格阶梯!$B$13,"")</f>
        <v/>
      </c>
    </row>
    <row r="45">
      <c r="A45" s="32">
        <f>$A44+1</f>
        <v/>
      </c>
      <c r="B45" s="9">
        <f>IF($A45="","",CHOOSE(WEEKDAY(A45,2),"周一","周二","周三","周四","周五","周六","周日"))</f>
        <v/>
      </c>
      <c r="C45" s="5" t="inlineStr">
        <is>
          <t>D1</t>
        </is>
      </c>
      <c r="D45" s="27" t="n">
        <v>1.75</v>
      </c>
      <c r="E45" s="21">
        <f>IF($C45="","",IF($C45="D1",1.5,IF($C45="D2",1.2,IF($C45="D3",0.95,IF($C45="D4",0.7,"")))))</f>
        <v/>
      </c>
      <c r="F45" s="21">
        <f>IF($C45="","",IF($C45="D1",2,IF($C45="D2",1.5,IF($C45="D3",1.1,IF($C45="D4",0.85,"")))))</f>
        <v/>
      </c>
      <c r="G45" s="9">
        <f>IF(OR($D45="",$E45=""),"",IF(AND($D45&gt;=$E45,$D45&lt;=$F45),"合规","超范围"))</f>
        <v/>
      </c>
      <c r="H45" s="29">
        <f>IFERROR(ROUND(价格阶梯!$B$4*$D45/价格阶梯!$B$13,0)*价格阶梯!$B$13,"")</f>
        <v/>
      </c>
      <c r="I45" s="29">
        <f>IFERROR(ROUND($H45*价格阶梯!$C$17/100/价格阶梯!$B$13,0)*价格阶梯!$B$13,"")</f>
        <v/>
      </c>
      <c r="J45" s="29">
        <f>IFERROR(ROUND($H45*价格阶梯!$C$18/100/价格阶梯!$B$13,0)*价格阶梯!$B$13,"")</f>
        <v/>
      </c>
      <c r="K45" s="29">
        <f>IFERROR(ROUND($H45*价格阶梯!$C$19/100/价格阶梯!$B$13,0)*价格阶梯!$B$13,"")</f>
        <v/>
      </c>
      <c r="L45" s="29">
        <f>IFERROR(ROUND($H45*价格阶梯!$C$20/100/价格阶梯!$B$13,0)*价格阶梯!$B$13,"")</f>
        <v/>
      </c>
      <c r="M45" s="29">
        <f>IFERROR(ROUND($H45*价格阶梯!$C$21/100/价格阶梯!$B$13,0)*价格阶梯!$B$13,"")</f>
        <v/>
      </c>
      <c r="N45" s="29">
        <f>IFERROR(ROUND($H45*价格阶梯!$C$22/100/价格阶梯!$B$13,0)*价格阶梯!$B$13,"")</f>
        <v/>
      </c>
      <c r="O45" s="29">
        <f>IFERROR(ROUND($H45*价格阶梯!$C$23/100/价格阶梯!$B$13,0)*价格阶梯!$B$13,"")</f>
        <v/>
      </c>
      <c r="P45" s="29">
        <f>IFERROR(ROUND($H45*价格阶梯!$C$24/100/价格阶梯!$B$13,0)*价格阶梯!$B$13,"")</f>
        <v/>
      </c>
      <c r="Q45" s="29">
        <f>IFERROR(ROUND($H45*价格阶梯!$C$25/100/价格阶梯!$B$13,0)*价格阶梯!$B$13,"")</f>
        <v/>
      </c>
      <c r="R45" s="29">
        <f>IFERROR(ROUND($H45*价格阶梯!$C$26/100/价格阶梯!$B$13,0)*价格阶梯!$B$13,"")</f>
        <v/>
      </c>
    </row>
    <row r="46">
      <c r="A46" s="32">
        <f>$A45+1</f>
        <v/>
      </c>
      <c r="B46" s="9">
        <f>IF($A46="","",CHOOSE(WEEKDAY(A46,2),"周一","周二","周三","周四","周五","周六","周日"))</f>
        <v/>
      </c>
      <c r="C46" s="5" t="inlineStr">
        <is>
          <t>D4</t>
        </is>
      </c>
      <c r="D46" s="27" t="n">
        <v>0.792</v>
      </c>
      <c r="E46" s="21">
        <f>IF($C46="","",IF($C46="D1",1.5,IF($C46="D2",1.2,IF($C46="D3",0.95,IF($C46="D4",0.7,"")))))</f>
        <v/>
      </c>
      <c r="F46" s="21">
        <f>IF($C46="","",IF($C46="D1",2,IF($C46="D2",1.5,IF($C46="D3",1.1,IF($C46="D4",0.85,"")))))</f>
        <v/>
      </c>
      <c r="G46" s="9">
        <f>IF(OR($D46="",$E46=""),"",IF(AND($D46&gt;=$E46,$D46&lt;=$F46),"合规","超范围"))</f>
        <v/>
      </c>
      <c r="H46" s="29">
        <f>IFERROR(ROUND(价格阶梯!$B$4*$D46/价格阶梯!$B$13,0)*价格阶梯!$B$13,"")</f>
        <v/>
      </c>
      <c r="I46" s="29">
        <f>IFERROR(ROUND($H46*价格阶梯!$C$17/100/价格阶梯!$B$13,0)*价格阶梯!$B$13,"")</f>
        <v/>
      </c>
      <c r="J46" s="29">
        <f>IFERROR(ROUND($H46*价格阶梯!$C$18/100/价格阶梯!$B$13,0)*价格阶梯!$B$13,"")</f>
        <v/>
      </c>
      <c r="K46" s="29">
        <f>IFERROR(ROUND($H46*价格阶梯!$C$19/100/价格阶梯!$B$13,0)*价格阶梯!$B$13,"")</f>
        <v/>
      </c>
      <c r="L46" s="29">
        <f>IFERROR(ROUND($H46*价格阶梯!$C$20/100/价格阶梯!$B$13,0)*价格阶梯!$B$13,"")</f>
        <v/>
      </c>
      <c r="M46" s="29">
        <f>IFERROR(ROUND($H46*价格阶梯!$C$21/100/价格阶梯!$B$13,0)*价格阶梯!$B$13,"")</f>
        <v/>
      </c>
      <c r="N46" s="29">
        <f>IFERROR(ROUND($H46*价格阶梯!$C$22/100/价格阶梯!$B$13,0)*价格阶梯!$B$13,"")</f>
        <v/>
      </c>
      <c r="O46" s="29">
        <f>IFERROR(ROUND($H46*价格阶梯!$C$23/100/价格阶梯!$B$13,0)*价格阶梯!$B$13,"")</f>
        <v/>
      </c>
      <c r="P46" s="29">
        <f>IFERROR(ROUND($H46*价格阶梯!$C$24/100/价格阶梯!$B$13,0)*价格阶梯!$B$13,"")</f>
        <v/>
      </c>
      <c r="Q46" s="29">
        <f>IFERROR(ROUND($H46*价格阶梯!$C$25/100/价格阶梯!$B$13,0)*价格阶梯!$B$13,"")</f>
        <v/>
      </c>
      <c r="R46" s="29">
        <f>IFERROR(ROUND($H46*价格阶梯!$C$26/100/价格阶梯!$B$13,0)*价格阶梯!$B$13,"")</f>
        <v/>
      </c>
    </row>
    <row r="47">
      <c r="A47" s="32">
        <f>$A46+1</f>
        <v/>
      </c>
      <c r="B47" s="9">
        <f>IF($A47="","",CHOOSE(WEEKDAY(A47,2),"周一","周二","周三","周四","周五","周六","周日"))</f>
        <v/>
      </c>
      <c r="C47" s="5" t="inlineStr">
        <is>
          <t>D4</t>
        </is>
      </c>
      <c r="D47" s="27" t="n">
        <v>0.804</v>
      </c>
      <c r="E47" s="21">
        <f>IF($C47="","",IF($C47="D1",1.5,IF($C47="D2",1.2,IF($C47="D3",0.95,IF($C47="D4",0.7,"")))))</f>
        <v/>
      </c>
      <c r="F47" s="21">
        <f>IF($C47="","",IF($C47="D1",2,IF($C47="D2",1.5,IF($C47="D3",1.1,IF($C47="D4",0.85,"")))))</f>
        <v/>
      </c>
      <c r="G47" s="9">
        <f>IF(OR($D47="",$E47=""),"",IF(AND($D47&gt;=$E47,$D47&lt;=$F47),"合规","超范围"))</f>
        <v/>
      </c>
      <c r="H47" s="29">
        <f>IFERROR(ROUND(价格阶梯!$B$4*$D47/价格阶梯!$B$13,0)*价格阶梯!$B$13,"")</f>
        <v/>
      </c>
      <c r="I47" s="29">
        <f>IFERROR(ROUND($H47*价格阶梯!$C$17/100/价格阶梯!$B$13,0)*价格阶梯!$B$13,"")</f>
        <v/>
      </c>
      <c r="J47" s="29">
        <f>IFERROR(ROUND($H47*价格阶梯!$C$18/100/价格阶梯!$B$13,0)*价格阶梯!$B$13,"")</f>
        <v/>
      </c>
      <c r="K47" s="29">
        <f>IFERROR(ROUND($H47*价格阶梯!$C$19/100/价格阶梯!$B$13,0)*价格阶梯!$B$13,"")</f>
        <v/>
      </c>
      <c r="L47" s="29">
        <f>IFERROR(ROUND($H47*价格阶梯!$C$20/100/价格阶梯!$B$13,0)*价格阶梯!$B$13,"")</f>
        <v/>
      </c>
      <c r="M47" s="29">
        <f>IFERROR(ROUND($H47*价格阶梯!$C$21/100/价格阶梯!$B$13,0)*价格阶梯!$B$13,"")</f>
        <v/>
      </c>
      <c r="N47" s="29">
        <f>IFERROR(ROUND($H47*价格阶梯!$C$22/100/价格阶梯!$B$13,0)*价格阶梯!$B$13,"")</f>
        <v/>
      </c>
      <c r="O47" s="29">
        <f>IFERROR(ROUND($H47*价格阶梯!$C$23/100/价格阶梯!$B$13,0)*价格阶梯!$B$13,"")</f>
        <v/>
      </c>
      <c r="P47" s="29">
        <f>IFERROR(ROUND($H47*价格阶梯!$C$24/100/价格阶梯!$B$13,0)*价格阶梯!$B$13,"")</f>
        <v/>
      </c>
      <c r="Q47" s="29">
        <f>IFERROR(ROUND($H47*价格阶梯!$C$25/100/价格阶梯!$B$13,0)*价格阶梯!$B$13,"")</f>
        <v/>
      </c>
      <c r="R47" s="29">
        <f>IFERROR(ROUND($H47*价格阶梯!$C$26/100/价格阶梯!$B$13,0)*价格阶梯!$B$13,"")</f>
        <v/>
      </c>
    </row>
    <row r="48">
      <c r="A48" s="32">
        <f>$A47+1</f>
        <v/>
      </c>
      <c r="B48" s="9">
        <f>IF($A48="","",CHOOSE(WEEKDAY(A48,2),"周一","周二","周三","周四","周五","周六","周日"))</f>
        <v/>
      </c>
      <c r="C48" s="5" t="inlineStr">
        <is>
          <t>D4</t>
        </is>
      </c>
      <c r="D48" s="27" t="n">
        <v>0.8159999999999999</v>
      </c>
      <c r="E48" s="21">
        <f>IF($C48="","",IF($C48="D1",1.5,IF($C48="D2",1.2,IF($C48="D3",0.95,IF($C48="D4",0.7,"")))))</f>
        <v/>
      </c>
      <c r="F48" s="21">
        <f>IF($C48="","",IF($C48="D1",2,IF($C48="D2",1.5,IF($C48="D3",1.1,IF($C48="D4",0.85,"")))))</f>
        <v/>
      </c>
      <c r="G48" s="9">
        <f>IF(OR($D48="",$E48=""),"",IF(AND($D48&gt;=$E48,$D48&lt;=$F48),"合规","超范围"))</f>
        <v/>
      </c>
      <c r="H48" s="29">
        <f>IFERROR(ROUND(价格阶梯!$B$4*$D48/价格阶梯!$B$13,0)*价格阶梯!$B$13,"")</f>
        <v/>
      </c>
      <c r="I48" s="29">
        <f>IFERROR(ROUND($H48*价格阶梯!$C$17/100/价格阶梯!$B$13,0)*价格阶梯!$B$13,"")</f>
        <v/>
      </c>
      <c r="J48" s="29">
        <f>IFERROR(ROUND($H48*价格阶梯!$C$18/100/价格阶梯!$B$13,0)*价格阶梯!$B$13,"")</f>
        <v/>
      </c>
      <c r="K48" s="29">
        <f>IFERROR(ROUND($H48*价格阶梯!$C$19/100/价格阶梯!$B$13,0)*价格阶梯!$B$13,"")</f>
        <v/>
      </c>
      <c r="L48" s="29">
        <f>IFERROR(ROUND($H48*价格阶梯!$C$20/100/价格阶梯!$B$13,0)*价格阶梯!$B$13,"")</f>
        <v/>
      </c>
      <c r="M48" s="29">
        <f>IFERROR(ROUND($H48*价格阶梯!$C$21/100/价格阶梯!$B$13,0)*价格阶梯!$B$13,"")</f>
        <v/>
      </c>
      <c r="N48" s="29">
        <f>IFERROR(ROUND($H48*价格阶梯!$C$22/100/价格阶梯!$B$13,0)*价格阶梯!$B$13,"")</f>
        <v/>
      </c>
      <c r="O48" s="29">
        <f>IFERROR(ROUND($H48*价格阶梯!$C$23/100/价格阶梯!$B$13,0)*价格阶梯!$B$13,"")</f>
        <v/>
      </c>
      <c r="P48" s="29">
        <f>IFERROR(ROUND($H48*价格阶梯!$C$24/100/价格阶梯!$B$13,0)*价格阶梯!$B$13,"")</f>
        <v/>
      </c>
      <c r="Q48" s="29">
        <f>IFERROR(ROUND($H48*价格阶梯!$C$25/100/价格阶梯!$B$13,0)*价格阶梯!$B$13,"")</f>
        <v/>
      </c>
      <c r="R48" s="29">
        <f>IFERROR(ROUND($H48*价格阶梯!$C$26/100/价格阶梯!$B$13,0)*价格阶梯!$B$13,"")</f>
        <v/>
      </c>
    </row>
    <row r="49">
      <c r="A49" s="32">
        <f>$A48+1</f>
        <v/>
      </c>
      <c r="B49" s="9">
        <f>IF($A49="","",CHOOSE(WEEKDAY(A49,2),"周一","周二","周三","周四","周五","周六","周日"))</f>
        <v/>
      </c>
      <c r="C49" s="5" t="inlineStr">
        <is>
          <t>D4</t>
        </is>
      </c>
      <c r="D49" s="27" t="n">
        <v>0.744</v>
      </c>
      <c r="E49" s="21">
        <f>IF($C49="","",IF($C49="D1",1.5,IF($C49="D2",1.2,IF($C49="D3",0.95,IF($C49="D4",0.7,"")))))</f>
        <v/>
      </c>
      <c r="F49" s="21">
        <f>IF($C49="","",IF($C49="D1",2,IF($C49="D2",1.5,IF($C49="D3",1.1,IF($C49="D4",0.85,"")))))</f>
        <v/>
      </c>
      <c r="G49" s="9">
        <f>IF(OR($D49="",$E49=""),"",IF(AND($D49&gt;=$E49,$D49&lt;=$F49),"合规","超范围"))</f>
        <v/>
      </c>
      <c r="H49" s="29">
        <f>IFERROR(ROUND(价格阶梯!$B$4*$D49/价格阶梯!$B$13,0)*价格阶梯!$B$13,"")</f>
        <v/>
      </c>
      <c r="I49" s="29">
        <f>IFERROR(ROUND($H49*价格阶梯!$C$17/100/价格阶梯!$B$13,0)*价格阶梯!$B$13,"")</f>
        <v/>
      </c>
      <c r="J49" s="29">
        <f>IFERROR(ROUND($H49*价格阶梯!$C$18/100/价格阶梯!$B$13,0)*价格阶梯!$B$13,"")</f>
        <v/>
      </c>
      <c r="K49" s="29">
        <f>IFERROR(ROUND($H49*价格阶梯!$C$19/100/价格阶梯!$B$13,0)*价格阶梯!$B$13,"")</f>
        <v/>
      </c>
      <c r="L49" s="29">
        <f>IFERROR(ROUND($H49*价格阶梯!$C$20/100/价格阶梯!$B$13,0)*价格阶梯!$B$13,"")</f>
        <v/>
      </c>
      <c r="M49" s="29">
        <f>IFERROR(ROUND($H49*价格阶梯!$C$21/100/价格阶梯!$B$13,0)*价格阶梯!$B$13,"")</f>
        <v/>
      </c>
      <c r="N49" s="29">
        <f>IFERROR(ROUND($H49*价格阶梯!$C$22/100/价格阶梯!$B$13,0)*价格阶梯!$B$13,"")</f>
        <v/>
      </c>
      <c r="O49" s="29">
        <f>IFERROR(ROUND($H49*价格阶梯!$C$23/100/价格阶梯!$B$13,0)*价格阶梯!$B$13,"")</f>
        <v/>
      </c>
      <c r="P49" s="29">
        <f>IFERROR(ROUND($H49*价格阶梯!$C$24/100/价格阶梯!$B$13,0)*价格阶梯!$B$13,"")</f>
        <v/>
      </c>
      <c r="Q49" s="29">
        <f>IFERROR(ROUND($H49*价格阶梯!$C$25/100/价格阶梯!$B$13,0)*价格阶梯!$B$13,"")</f>
        <v/>
      </c>
      <c r="R49" s="29">
        <f>IFERROR(ROUND($H49*价格阶梯!$C$26/100/价格阶梯!$B$13,0)*价格阶梯!$B$13,"")</f>
        <v/>
      </c>
    </row>
    <row r="50">
      <c r="A50" s="32">
        <f>$A49+1</f>
        <v/>
      </c>
      <c r="B50" s="9">
        <f>IF($A50="","",CHOOSE(WEEKDAY(A50,2),"周一","周二","周三","周四","周五","周六","周日"))</f>
        <v/>
      </c>
      <c r="C50" s="5" t="inlineStr">
        <is>
          <t>D4</t>
        </is>
      </c>
      <c r="D50" s="27" t="n">
        <v>0.756</v>
      </c>
      <c r="E50" s="21">
        <f>IF($C50="","",IF($C50="D1",1.5,IF($C50="D2",1.2,IF($C50="D3",0.95,IF($C50="D4",0.7,"")))))</f>
        <v/>
      </c>
      <c r="F50" s="21">
        <f>IF($C50="","",IF($C50="D1",2,IF($C50="D2",1.5,IF($C50="D3",1.1,IF($C50="D4",0.85,"")))))</f>
        <v/>
      </c>
      <c r="G50" s="9">
        <f>IF(OR($D50="",$E50=""),"",IF(AND($D50&gt;=$E50,$D50&lt;=$F50),"合规","超范围"))</f>
        <v/>
      </c>
      <c r="H50" s="29">
        <f>IFERROR(ROUND(价格阶梯!$B$4*$D50/价格阶梯!$B$13,0)*价格阶梯!$B$13,"")</f>
        <v/>
      </c>
      <c r="I50" s="29">
        <f>IFERROR(ROUND($H50*价格阶梯!$C$17/100/价格阶梯!$B$13,0)*价格阶梯!$B$13,"")</f>
        <v/>
      </c>
      <c r="J50" s="29">
        <f>IFERROR(ROUND($H50*价格阶梯!$C$18/100/价格阶梯!$B$13,0)*价格阶梯!$B$13,"")</f>
        <v/>
      </c>
      <c r="K50" s="29">
        <f>IFERROR(ROUND($H50*价格阶梯!$C$19/100/价格阶梯!$B$13,0)*价格阶梯!$B$13,"")</f>
        <v/>
      </c>
      <c r="L50" s="29">
        <f>IFERROR(ROUND($H50*价格阶梯!$C$20/100/价格阶梯!$B$13,0)*价格阶梯!$B$13,"")</f>
        <v/>
      </c>
      <c r="M50" s="29">
        <f>IFERROR(ROUND($H50*价格阶梯!$C$21/100/价格阶梯!$B$13,0)*价格阶梯!$B$13,"")</f>
        <v/>
      </c>
      <c r="N50" s="29">
        <f>IFERROR(ROUND($H50*价格阶梯!$C$22/100/价格阶梯!$B$13,0)*价格阶梯!$B$13,"")</f>
        <v/>
      </c>
      <c r="O50" s="29">
        <f>IFERROR(ROUND($H50*价格阶梯!$C$23/100/价格阶梯!$B$13,0)*价格阶梯!$B$13,"")</f>
        <v/>
      </c>
      <c r="P50" s="29">
        <f>IFERROR(ROUND($H50*价格阶梯!$C$24/100/价格阶梯!$B$13,0)*价格阶梯!$B$13,"")</f>
        <v/>
      </c>
      <c r="Q50" s="29">
        <f>IFERROR(ROUND($H50*价格阶梯!$C$25/100/价格阶梯!$B$13,0)*价格阶梯!$B$13,"")</f>
        <v/>
      </c>
      <c r="R50" s="29">
        <f>IFERROR(ROUND($H50*价格阶梯!$C$26/100/价格阶梯!$B$13,0)*价格阶梯!$B$13,"")</f>
        <v/>
      </c>
    </row>
    <row r="51">
      <c r="A51" s="32">
        <f>$A50+1</f>
        <v/>
      </c>
      <c r="B51" s="9">
        <f>IF($A51="","",CHOOSE(WEEKDAY(A51,2),"周一","周二","周三","周四","周五","周六","周日"))</f>
        <v/>
      </c>
      <c r="C51" s="5" t="inlineStr">
        <is>
          <t>D3</t>
        </is>
      </c>
      <c r="D51" s="27" t="n">
        <v>1.008</v>
      </c>
      <c r="E51" s="21">
        <f>IF($C51="","",IF($C51="D1",1.5,IF($C51="D2",1.2,IF($C51="D3",0.95,IF($C51="D4",0.7,"")))))</f>
        <v/>
      </c>
      <c r="F51" s="21">
        <f>IF($C51="","",IF($C51="D1",2,IF($C51="D2",1.5,IF($C51="D3",1.1,IF($C51="D4",0.85,"")))))</f>
        <v/>
      </c>
      <c r="G51" s="9">
        <f>IF(OR($D51="",$E51=""),"",IF(AND($D51&gt;=$E51,$D51&lt;=$F51),"合规","超范围"))</f>
        <v/>
      </c>
      <c r="H51" s="29">
        <f>IFERROR(ROUND(价格阶梯!$B$4*$D51/价格阶梯!$B$13,0)*价格阶梯!$B$13,"")</f>
        <v/>
      </c>
      <c r="I51" s="29">
        <f>IFERROR(ROUND($H51*价格阶梯!$C$17/100/价格阶梯!$B$13,0)*价格阶梯!$B$13,"")</f>
        <v/>
      </c>
      <c r="J51" s="29">
        <f>IFERROR(ROUND($H51*价格阶梯!$C$18/100/价格阶梯!$B$13,0)*价格阶梯!$B$13,"")</f>
        <v/>
      </c>
      <c r="K51" s="29">
        <f>IFERROR(ROUND($H51*价格阶梯!$C$19/100/价格阶梯!$B$13,0)*价格阶梯!$B$13,"")</f>
        <v/>
      </c>
      <c r="L51" s="29">
        <f>IFERROR(ROUND($H51*价格阶梯!$C$20/100/价格阶梯!$B$13,0)*价格阶梯!$B$13,"")</f>
        <v/>
      </c>
      <c r="M51" s="29">
        <f>IFERROR(ROUND($H51*价格阶梯!$C$21/100/价格阶梯!$B$13,0)*价格阶梯!$B$13,"")</f>
        <v/>
      </c>
      <c r="N51" s="29">
        <f>IFERROR(ROUND($H51*价格阶梯!$C$22/100/价格阶梯!$B$13,0)*价格阶梯!$B$13,"")</f>
        <v/>
      </c>
      <c r="O51" s="29">
        <f>IFERROR(ROUND($H51*价格阶梯!$C$23/100/价格阶梯!$B$13,0)*价格阶梯!$B$13,"")</f>
        <v/>
      </c>
      <c r="P51" s="29">
        <f>IFERROR(ROUND($H51*价格阶梯!$C$24/100/价格阶梯!$B$13,0)*价格阶梯!$B$13,"")</f>
        <v/>
      </c>
      <c r="Q51" s="29">
        <f>IFERROR(ROUND($H51*价格阶梯!$C$25/100/价格阶梯!$B$13,0)*价格阶梯!$B$13,"")</f>
        <v/>
      </c>
      <c r="R51" s="29">
        <f>IFERROR(ROUND($H51*价格阶梯!$C$26/100/价格阶梯!$B$13,0)*价格阶梯!$B$13,"")</f>
        <v/>
      </c>
    </row>
    <row r="52">
      <c r="A52" s="32">
        <f>$A51+1</f>
        <v/>
      </c>
      <c r="B52" s="9">
        <f>IF($A52="","",CHOOSE(WEEKDAY(A52,2),"周一","周二","周三","周四","周五","周六","周日"))</f>
        <v/>
      </c>
      <c r="C52" s="5" t="inlineStr">
        <is>
          <t>D3</t>
        </is>
      </c>
      <c r="D52" s="27" t="n">
        <v>1.02</v>
      </c>
      <c r="E52" s="21">
        <f>IF($C52="","",IF($C52="D1",1.5,IF($C52="D2",1.2,IF($C52="D3",0.95,IF($C52="D4",0.7,"")))))</f>
        <v/>
      </c>
      <c r="F52" s="21">
        <f>IF($C52="","",IF($C52="D1",2,IF($C52="D2",1.5,IF($C52="D3",1.1,IF($C52="D4",0.85,"")))))</f>
        <v/>
      </c>
      <c r="G52" s="9">
        <f>IF(OR($D52="",$E52=""),"",IF(AND($D52&gt;=$E52,$D52&lt;=$F52),"合规","超范围"))</f>
        <v/>
      </c>
      <c r="H52" s="29">
        <f>IFERROR(ROUND(价格阶梯!$B$4*$D52/价格阶梯!$B$13,0)*价格阶梯!$B$13,"")</f>
        <v/>
      </c>
      <c r="I52" s="29">
        <f>IFERROR(ROUND($H52*价格阶梯!$C$17/100/价格阶梯!$B$13,0)*价格阶梯!$B$13,"")</f>
        <v/>
      </c>
      <c r="J52" s="29">
        <f>IFERROR(ROUND($H52*价格阶梯!$C$18/100/价格阶梯!$B$13,0)*价格阶梯!$B$13,"")</f>
        <v/>
      </c>
      <c r="K52" s="29">
        <f>IFERROR(ROUND($H52*价格阶梯!$C$19/100/价格阶梯!$B$13,0)*价格阶梯!$B$13,"")</f>
        <v/>
      </c>
      <c r="L52" s="29">
        <f>IFERROR(ROUND($H52*价格阶梯!$C$20/100/价格阶梯!$B$13,0)*价格阶梯!$B$13,"")</f>
        <v/>
      </c>
      <c r="M52" s="29">
        <f>IFERROR(ROUND($H52*价格阶梯!$C$21/100/价格阶梯!$B$13,0)*价格阶梯!$B$13,"")</f>
        <v/>
      </c>
      <c r="N52" s="29">
        <f>IFERROR(ROUND($H52*价格阶梯!$C$22/100/价格阶梯!$B$13,0)*价格阶梯!$B$13,"")</f>
        <v/>
      </c>
      <c r="O52" s="29">
        <f>IFERROR(ROUND($H52*价格阶梯!$C$23/100/价格阶梯!$B$13,0)*价格阶梯!$B$13,"")</f>
        <v/>
      </c>
      <c r="P52" s="29">
        <f>IFERROR(ROUND($H52*价格阶梯!$C$24/100/价格阶梯!$B$13,0)*价格阶梯!$B$13,"")</f>
        <v/>
      </c>
      <c r="Q52" s="29">
        <f>IFERROR(ROUND($H52*价格阶梯!$C$25/100/价格阶梯!$B$13,0)*价格阶梯!$B$13,"")</f>
        <v/>
      </c>
      <c r="R52" s="29">
        <f>IFERROR(ROUND($H52*价格阶梯!$C$26/100/价格阶梯!$B$13,0)*价格阶梯!$B$13,"")</f>
        <v/>
      </c>
    </row>
    <row r="53">
      <c r="A53" s="32">
        <f>$A52+1</f>
        <v/>
      </c>
      <c r="B53" s="9">
        <f>IF($A53="","",CHOOSE(WEEKDAY(A53,2),"周一","周二","周三","周四","周五","周六","周日"))</f>
        <v/>
      </c>
      <c r="C53" s="5" t="inlineStr">
        <is>
          <t>D3</t>
        </is>
      </c>
      <c r="D53" s="27" t="n">
        <v>1.032</v>
      </c>
      <c r="E53" s="21">
        <f>IF($C53="","",IF($C53="D1",1.5,IF($C53="D2",1.2,IF($C53="D3",0.95,IF($C53="D4",0.7,"")))))</f>
        <v/>
      </c>
      <c r="F53" s="21">
        <f>IF($C53="","",IF($C53="D1",2,IF($C53="D2",1.5,IF($C53="D3",1.1,IF($C53="D4",0.85,"")))))</f>
        <v/>
      </c>
      <c r="G53" s="9">
        <f>IF(OR($D53="",$E53=""),"",IF(AND($D53&gt;=$E53,$D53&lt;=$F53),"合规","超范围"))</f>
        <v/>
      </c>
      <c r="H53" s="29">
        <f>IFERROR(ROUND(价格阶梯!$B$4*$D53/价格阶梯!$B$13,0)*价格阶梯!$B$13,"")</f>
        <v/>
      </c>
      <c r="I53" s="29">
        <f>IFERROR(ROUND($H53*价格阶梯!$C$17/100/价格阶梯!$B$13,0)*价格阶梯!$B$13,"")</f>
        <v/>
      </c>
      <c r="J53" s="29">
        <f>IFERROR(ROUND($H53*价格阶梯!$C$18/100/价格阶梯!$B$13,0)*价格阶梯!$B$13,"")</f>
        <v/>
      </c>
      <c r="K53" s="29">
        <f>IFERROR(ROUND($H53*价格阶梯!$C$19/100/价格阶梯!$B$13,0)*价格阶梯!$B$13,"")</f>
        <v/>
      </c>
      <c r="L53" s="29">
        <f>IFERROR(ROUND($H53*价格阶梯!$C$20/100/价格阶梯!$B$13,0)*价格阶梯!$B$13,"")</f>
        <v/>
      </c>
      <c r="M53" s="29">
        <f>IFERROR(ROUND($H53*价格阶梯!$C$21/100/价格阶梯!$B$13,0)*价格阶梯!$B$13,"")</f>
        <v/>
      </c>
      <c r="N53" s="29">
        <f>IFERROR(ROUND($H53*价格阶梯!$C$22/100/价格阶梯!$B$13,0)*价格阶梯!$B$13,"")</f>
        <v/>
      </c>
      <c r="O53" s="29">
        <f>IFERROR(ROUND($H53*价格阶梯!$C$23/100/价格阶梯!$B$13,0)*价格阶梯!$B$13,"")</f>
        <v/>
      </c>
      <c r="P53" s="29">
        <f>IFERROR(ROUND($H53*价格阶梯!$C$24/100/价格阶梯!$B$13,0)*价格阶梯!$B$13,"")</f>
        <v/>
      </c>
      <c r="Q53" s="29">
        <f>IFERROR(ROUND($H53*价格阶梯!$C$25/100/价格阶梯!$B$13,0)*价格阶梯!$B$13,"")</f>
        <v/>
      </c>
      <c r="R53" s="29">
        <f>IFERROR(ROUND($H53*价格阶梯!$C$26/100/价格阶梯!$B$13,0)*价格阶梯!$B$13,"")</f>
        <v/>
      </c>
    </row>
    <row r="54">
      <c r="A54" s="32">
        <f>$A53+1</f>
        <v/>
      </c>
      <c r="B54" s="9">
        <f>IF($A54="","",CHOOSE(WEEKDAY(A54,2),"周一","周二","周三","周四","周五","周六","周日"))</f>
        <v/>
      </c>
      <c r="C54" s="5" t="inlineStr">
        <is>
          <t>D3</t>
        </is>
      </c>
      <c r="D54" s="27" t="n">
        <v>1.044</v>
      </c>
      <c r="E54" s="21">
        <f>IF($C54="","",IF($C54="D1",1.5,IF($C54="D2",1.2,IF($C54="D3",0.95,IF($C54="D4",0.7,"")))))</f>
        <v/>
      </c>
      <c r="F54" s="21">
        <f>IF($C54="","",IF($C54="D1",2,IF($C54="D2",1.5,IF($C54="D3",1.1,IF($C54="D4",0.85,"")))))</f>
        <v/>
      </c>
      <c r="G54" s="9">
        <f>IF(OR($D54="",$E54=""),"",IF(AND($D54&gt;=$E54,$D54&lt;=$F54),"合规","超范围"))</f>
        <v/>
      </c>
      <c r="H54" s="29">
        <f>IFERROR(ROUND(价格阶梯!$B$4*$D54/价格阶梯!$B$13,0)*价格阶梯!$B$13,"")</f>
        <v/>
      </c>
      <c r="I54" s="29">
        <f>IFERROR(ROUND($H54*价格阶梯!$C$17/100/价格阶梯!$B$13,0)*价格阶梯!$B$13,"")</f>
        <v/>
      </c>
      <c r="J54" s="29">
        <f>IFERROR(ROUND($H54*价格阶梯!$C$18/100/价格阶梯!$B$13,0)*价格阶梯!$B$13,"")</f>
        <v/>
      </c>
      <c r="K54" s="29">
        <f>IFERROR(ROUND($H54*价格阶梯!$C$19/100/价格阶梯!$B$13,0)*价格阶梯!$B$13,"")</f>
        <v/>
      </c>
      <c r="L54" s="29">
        <f>IFERROR(ROUND($H54*价格阶梯!$C$20/100/价格阶梯!$B$13,0)*价格阶梯!$B$13,"")</f>
        <v/>
      </c>
      <c r="M54" s="29">
        <f>IFERROR(ROUND($H54*价格阶梯!$C$21/100/价格阶梯!$B$13,0)*价格阶梯!$B$13,"")</f>
        <v/>
      </c>
      <c r="N54" s="29">
        <f>IFERROR(ROUND($H54*价格阶梯!$C$22/100/价格阶梯!$B$13,0)*价格阶梯!$B$13,"")</f>
        <v/>
      </c>
      <c r="O54" s="29">
        <f>IFERROR(ROUND($H54*价格阶梯!$C$23/100/价格阶梯!$B$13,0)*价格阶梯!$B$13,"")</f>
        <v/>
      </c>
      <c r="P54" s="29">
        <f>IFERROR(ROUND($H54*价格阶梯!$C$24/100/价格阶梯!$B$13,0)*价格阶梯!$B$13,"")</f>
        <v/>
      </c>
      <c r="Q54" s="29">
        <f>IFERROR(ROUND($H54*价格阶梯!$C$25/100/价格阶梯!$B$13,0)*价格阶梯!$B$13,"")</f>
        <v/>
      </c>
      <c r="R54" s="29">
        <f>IFERROR(ROUND($H54*价格阶梯!$C$26/100/价格阶梯!$B$13,0)*价格阶梯!$B$13,"")</f>
        <v/>
      </c>
    </row>
    <row r="55">
      <c r="A55" s="32">
        <f>$A54+1</f>
        <v/>
      </c>
      <c r="B55" s="9">
        <f>IF($A55="","",CHOOSE(WEEKDAY(A55,2),"周一","周二","周三","周四","周五","周六","周日"))</f>
        <v/>
      </c>
      <c r="C55" s="5" t="inlineStr">
        <is>
          <t>D3</t>
        </is>
      </c>
      <c r="D55" s="27" t="n">
        <v>1.056</v>
      </c>
      <c r="E55" s="21">
        <f>IF($C55="","",IF($C55="D1",1.5,IF($C55="D2",1.2,IF($C55="D3",0.95,IF($C55="D4",0.7,"")))))</f>
        <v/>
      </c>
      <c r="F55" s="21">
        <f>IF($C55="","",IF($C55="D1",2,IF($C55="D2",1.5,IF($C55="D3",1.1,IF($C55="D4",0.85,"")))))</f>
        <v/>
      </c>
      <c r="G55" s="9">
        <f>IF(OR($D55="",$E55=""),"",IF(AND($D55&gt;=$E55,$D55&lt;=$F55),"合规","超范围"))</f>
        <v/>
      </c>
      <c r="H55" s="29">
        <f>IFERROR(ROUND(价格阶梯!$B$4*$D55/价格阶梯!$B$13,0)*价格阶梯!$B$13,"")</f>
        <v/>
      </c>
      <c r="I55" s="29">
        <f>IFERROR(ROUND($H55*价格阶梯!$C$17/100/价格阶梯!$B$13,0)*价格阶梯!$B$13,"")</f>
        <v/>
      </c>
      <c r="J55" s="29">
        <f>IFERROR(ROUND($H55*价格阶梯!$C$18/100/价格阶梯!$B$13,0)*价格阶梯!$B$13,"")</f>
        <v/>
      </c>
      <c r="K55" s="29">
        <f>IFERROR(ROUND($H55*价格阶梯!$C$19/100/价格阶梯!$B$13,0)*价格阶梯!$B$13,"")</f>
        <v/>
      </c>
      <c r="L55" s="29">
        <f>IFERROR(ROUND($H55*价格阶梯!$C$20/100/价格阶梯!$B$13,0)*价格阶梯!$B$13,"")</f>
        <v/>
      </c>
      <c r="M55" s="29">
        <f>IFERROR(ROUND($H55*价格阶梯!$C$21/100/价格阶梯!$B$13,0)*价格阶梯!$B$13,"")</f>
        <v/>
      </c>
      <c r="N55" s="29">
        <f>IFERROR(ROUND($H55*价格阶梯!$C$22/100/价格阶梯!$B$13,0)*价格阶梯!$B$13,"")</f>
        <v/>
      </c>
      <c r="O55" s="29">
        <f>IFERROR(ROUND($H55*价格阶梯!$C$23/100/价格阶梯!$B$13,0)*价格阶梯!$B$13,"")</f>
        <v/>
      </c>
      <c r="P55" s="29">
        <f>IFERROR(ROUND($H55*价格阶梯!$C$24/100/价格阶梯!$B$13,0)*价格阶梯!$B$13,"")</f>
        <v/>
      </c>
      <c r="Q55" s="29">
        <f>IFERROR(ROUND($H55*价格阶梯!$C$25/100/价格阶梯!$B$13,0)*价格阶梯!$B$13,"")</f>
        <v/>
      </c>
      <c r="R55" s="29">
        <f>IFERROR(ROUND($H55*价格阶梯!$C$26/100/价格阶梯!$B$13,0)*价格阶梯!$B$13,"")</f>
        <v/>
      </c>
    </row>
    <row r="56">
      <c r="A56" s="32">
        <f>$A55+1</f>
        <v/>
      </c>
      <c r="B56" s="9">
        <f>IF($A56="","",CHOOSE(WEEKDAY(A56,2),"周一","周二","周三","周四","周五","周六","周日"))</f>
        <v/>
      </c>
      <c r="C56" s="5" t="inlineStr">
        <is>
          <t>D3</t>
        </is>
      </c>
      <c r="D56" s="27" t="n">
        <v>0.984</v>
      </c>
      <c r="E56" s="21">
        <f>IF($C56="","",IF($C56="D1",1.5,IF($C56="D2",1.2,IF($C56="D3",0.95,IF($C56="D4",0.7,"")))))</f>
        <v/>
      </c>
      <c r="F56" s="21">
        <f>IF($C56="","",IF($C56="D1",2,IF($C56="D2",1.5,IF($C56="D3",1.1,IF($C56="D4",0.85,"")))))</f>
        <v/>
      </c>
      <c r="G56" s="9">
        <f>IF(OR($D56="",$E56=""),"",IF(AND($D56&gt;=$E56,$D56&lt;=$F56),"合规","超范围"))</f>
        <v/>
      </c>
      <c r="H56" s="29">
        <f>IFERROR(ROUND(价格阶梯!$B$4*$D56/价格阶梯!$B$13,0)*价格阶梯!$B$13,"")</f>
        <v/>
      </c>
      <c r="I56" s="29">
        <f>IFERROR(ROUND($H56*价格阶梯!$C$17/100/价格阶梯!$B$13,0)*价格阶梯!$B$13,"")</f>
        <v/>
      </c>
      <c r="J56" s="29">
        <f>IFERROR(ROUND($H56*价格阶梯!$C$18/100/价格阶梯!$B$13,0)*价格阶梯!$B$13,"")</f>
        <v/>
      </c>
      <c r="K56" s="29">
        <f>IFERROR(ROUND($H56*价格阶梯!$C$19/100/价格阶梯!$B$13,0)*价格阶梯!$B$13,"")</f>
        <v/>
      </c>
      <c r="L56" s="29">
        <f>IFERROR(ROUND($H56*价格阶梯!$C$20/100/价格阶梯!$B$13,0)*价格阶梯!$B$13,"")</f>
        <v/>
      </c>
      <c r="M56" s="29">
        <f>IFERROR(ROUND($H56*价格阶梯!$C$21/100/价格阶梯!$B$13,0)*价格阶梯!$B$13,"")</f>
        <v/>
      </c>
      <c r="N56" s="29">
        <f>IFERROR(ROUND($H56*价格阶梯!$C$22/100/价格阶梯!$B$13,0)*价格阶梯!$B$13,"")</f>
        <v/>
      </c>
      <c r="O56" s="29">
        <f>IFERROR(ROUND($H56*价格阶梯!$C$23/100/价格阶梯!$B$13,0)*价格阶梯!$B$13,"")</f>
        <v/>
      </c>
      <c r="P56" s="29">
        <f>IFERROR(ROUND($H56*价格阶梯!$C$24/100/价格阶梯!$B$13,0)*价格阶梯!$B$13,"")</f>
        <v/>
      </c>
      <c r="Q56" s="29">
        <f>IFERROR(ROUND($H56*价格阶梯!$C$25/100/价格阶梯!$B$13,0)*价格阶梯!$B$13,"")</f>
        <v/>
      </c>
      <c r="R56" s="29">
        <f>IFERROR(ROUND($H56*价格阶梯!$C$26/100/价格阶梯!$B$13,0)*价格阶梯!$B$13,"")</f>
        <v/>
      </c>
    </row>
    <row r="57">
      <c r="A57" s="32">
        <f>$A56+1</f>
        <v/>
      </c>
      <c r="B57" s="9">
        <f>IF($A57="","",CHOOSE(WEEKDAY(A57,2),"周一","周二","周三","周四","周五","周六","周日"))</f>
        <v/>
      </c>
      <c r="C57" s="5" t="inlineStr">
        <is>
          <t>D3</t>
        </is>
      </c>
      <c r="D57" s="27" t="n">
        <v>0.996</v>
      </c>
      <c r="E57" s="21">
        <f>IF($C57="","",IF($C57="D1",1.5,IF($C57="D2",1.2,IF($C57="D3",0.95,IF($C57="D4",0.7,"")))))</f>
        <v/>
      </c>
      <c r="F57" s="21">
        <f>IF($C57="","",IF($C57="D1",2,IF($C57="D2",1.5,IF($C57="D3",1.1,IF($C57="D4",0.85,"")))))</f>
        <v/>
      </c>
      <c r="G57" s="9">
        <f>IF(OR($D57="",$E57=""),"",IF(AND($D57&gt;=$E57,$D57&lt;=$F57),"合规","超范围"))</f>
        <v/>
      </c>
      <c r="H57" s="29">
        <f>IFERROR(ROUND(价格阶梯!$B$4*$D57/价格阶梯!$B$13,0)*价格阶梯!$B$13,"")</f>
        <v/>
      </c>
      <c r="I57" s="29">
        <f>IFERROR(ROUND($H57*价格阶梯!$C$17/100/价格阶梯!$B$13,0)*价格阶梯!$B$13,"")</f>
        <v/>
      </c>
      <c r="J57" s="29">
        <f>IFERROR(ROUND($H57*价格阶梯!$C$18/100/价格阶梯!$B$13,0)*价格阶梯!$B$13,"")</f>
        <v/>
      </c>
      <c r="K57" s="29">
        <f>IFERROR(ROUND($H57*价格阶梯!$C$19/100/价格阶梯!$B$13,0)*价格阶梯!$B$13,"")</f>
        <v/>
      </c>
      <c r="L57" s="29">
        <f>IFERROR(ROUND($H57*价格阶梯!$C$20/100/价格阶梯!$B$13,0)*价格阶梯!$B$13,"")</f>
        <v/>
      </c>
      <c r="M57" s="29">
        <f>IFERROR(ROUND($H57*价格阶梯!$C$21/100/价格阶梯!$B$13,0)*价格阶梯!$B$13,"")</f>
        <v/>
      </c>
      <c r="N57" s="29">
        <f>IFERROR(ROUND($H57*价格阶梯!$C$22/100/价格阶梯!$B$13,0)*价格阶梯!$B$13,"")</f>
        <v/>
      </c>
      <c r="O57" s="29">
        <f>IFERROR(ROUND($H57*价格阶梯!$C$23/100/价格阶梯!$B$13,0)*价格阶梯!$B$13,"")</f>
        <v/>
      </c>
      <c r="P57" s="29">
        <f>IFERROR(ROUND($H57*价格阶梯!$C$24/100/价格阶梯!$B$13,0)*价格阶梯!$B$13,"")</f>
        <v/>
      </c>
      <c r="Q57" s="29">
        <f>IFERROR(ROUND($H57*价格阶梯!$C$25/100/价格阶梯!$B$13,0)*价格阶梯!$B$13,"")</f>
        <v/>
      </c>
      <c r="R57" s="29">
        <f>IFERROR(ROUND($H57*价格阶梯!$C$26/100/价格阶梯!$B$13,0)*价格阶梯!$B$13,"")</f>
        <v/>
      </c>
    </row>
    <row r="58">
      <c r="A58" s="32">
        <f>$A57+1</f>
        <v/>
      </c>
      <c r="B58" s="9">
        <f>IF($A58="","",CHOOSE(WEEKDAY(A58,2),"周一","周二","周三","周四","周五","周六","周日"))</f>
        <v/>
      </c>
      <c r="C58" s="5" t="inlineStr">
        <is>
          <t>D3</t>
        </is>
      </c>
      <c r="D58" s="27" t="n">
        <v>1.008</v>
      </c>
      <c r="E58" s="21">
        <f>IF($C58="","",IF($C58="D1",1.5,IF($C58="D2",1.2,IF($C58="D3",0.95,IF($C58="D4",0.7,"")))))</f>
        <v/>
      </c>
      <c r="F58" s="21">
        <f>IF($C58="","",IF($C58="D1",2,IF($C58="D2",1.5,IF($C58="D3",1.1,IF($C58="D4",0.85,"")))))</f>
        <v/>
      </c>
      <c r="G58" s="9">
        <f>IF(OR($D58="",$E58=""),"",IF(AND($D58&gt;=$E58,$D58&lt;=$F58),"合规","超范围"))</f>
        <v/>
      </c>
      <c r="H58" s="29">
        <f>IFERROR(ROUND(价格阶梯!$B$4*$D58/价格阶梯!$B$13,0)*价格阶梯!$B$13,"")</f>
        <v/>
      </c>
      <c r="I58" s="29">
        <f>IFERROR(ROUND($H58*价格阶梯!$C$17/100/价格阶梯!$B$13,0)*价格阶梯!$B$13,"")</f>
        <v/>
      </c>
      <c r="J58" s="29">
        <f>IFERROR(ROUND($H58*价格阶梯!$C$18/100/价格阶梯!$B$13,0)*价格阶梯!$B$13,"")</f>
        <v/>
      </c>
      <c r="K58" s="29">
        <f>IFERROR(ROUND($H58*价格阶梯!$C$19/100/价格阶梯!$B$13,0)*价格阶梯!$B$13,"")</f>
        <v/>
      </c>
      <c r="L58" s="29">
        <f>IFERROR(ROUND($H58*价格阶梯!$C$20/100/价格阶梯!$B$13,0)*价格阶梯!$B$13,"")</f>
        <v/>
      </c>
      <c r="M58" s="29">
        <f>IFERROR(ROUND($H58*价格阶梯!$C$21/100/价格阶梯!$B$13,0)*价格阶梯!$B$13,"")</f>
        <v/>
      </c>
      <c r="N58" s="29">
        <f>IFERROR(ROUND($H58*价格阶梯!$C$22/100/价格阶梯!$B$13,0)*价格阶梯!$B$13,"")</f>
        <v/>
      </c>
      <c r="O58" s="29">
        <f>IFERROR(ROUND($H58*价格阶梯!$C$23/100/价格阶梯!$B$13,0)*价格阶梯!$B$13,"")</f>
        <v/>
      </c>
      <c r="P58" s="29">
        <f>IFERROR(ROUND($H58*价格阶梯!$C$24/100/价格阶梯!$B$13,0)*价格阶梯!$B$13,"")</f>
        <v/>
      </c>
      <c r="Q58" s="29">
        <f>IFERROR(ROUND($H58*价格阶梯!$C$25/100/价格阶梯!$B$13,0)*价格阶梯!$B$13,"")</f>
        <v/>
      </c>
      <c r="R58" s="29">
        <f>IFERROR(ROUND($H58*价格阶梯!$C$26/100/价格阶梯!$B$13,0)*价格阶梯!$B$13,"")</f>
        <v/>
      </c>
    </row>
    <row r="59">
      <c r="A59" s="32">
        <f>$A58+1</f>
        <v/>
      </c>
      <c r="B59" s="9">
        <f>IF($A59="","",CHOOSE(WEEKDAY(A59,2),"周一","周二","周三","周四","周五","周六","周日"))</f>
        <v/>
      </c>
      <c r="C59" s="5" t="inlineStr">
        <is>
          <t>D3</t>
        </is>
      </c>
      <c r="D59" s="27" t="n">
        <v>1.02</v>
      </c>
      <c r="E59" s="21">
        <f>IF($C59="","",IF($C59="D1",1.5,IF($C59="D2",1.2,IF($C59="D3",0.95,IF($C59="D4",0.7,"")))))</f>
        <v/>
      </c>
      <c r="F59" s="21">
        <f>IF($C59="","",IF($C59="D1",2,IF($C59="D2",1.5,IF($C59="D3",1.1,IF($C59="D4",0.85,"")))))</f>
        <v/>
      </c>
      <c r="G59" s="9">
        <f>IF(OR($D59="",$E59=""),"",IF(AND($D59&gt;=$E59,$D59&lt;=$F59),"合规","超范围"))</f>
        <v/>
      </c>
      <c r="H59" s="29">
        <f>IFERROR(ROUND(价格阶梯!$B$4*$D59/价格阶梯!$B$13,0)*价格阶梯!$B$13,"")</f>
        <v/>
      </c>
      <c r="I59" s="29">
        <f>IFERROR(ROUND($H59*价格阶梯!$C$17/100/价格阶梯!$B$13,0)*价格阶梯!$B$13,"")</f>
        <v/>
      </c>
      <c r="J59" s="29">
        <f>IFERROR(ROUND($H59*价格阶梯!$C$18/100/价格阶梯!$B$13,0)*价格阶梯!$B$13,"")</f>
        <v/>
      </c>
      <c r="K59" s="29">
        <f>IFERROR(ROUND($H59*价格阶梯!$C$19/100/价格阶梯!$B$13,0)*价格阶梯!$B$13,"")</f>
        <v/>
      </c>
      <c r="L59" s="29">
        <f>IFERROR(ROUND($H59*价格阶梯!$C$20/100/价格阶梯!$B$13,0)*价格阶梯!$B$13,"")</f>
        <v/>
      </c>
      <c r="M59" s="29">
        <f>IFERROR(ROUND($H59*价格阶梯!$C$21/100/价格阶梯!$B$13,0)*价格阶梯!$B$13,"")</f>
        <v/>
      </c>
      <c r="N59" s="29">
        <f>IFERROR(ROUND($H59*价格阶梯!$C$22/100/价格阶梯!$B$13,0)*价格阶梯!$B$13,"")</f>
        <v/>
      </c>
      <c r="O59" s="29">
        <f>IFERROR(ROUND($H59*价格阶梯!$C$23/100/价格阶梯!$B$13,0)*价格阶梯!$B$13,"")</f>
        <v/>
      </c>
      <c r="P59" s="29">
        <f>IFERROR(ROUND($H59*价格阶梯!$C$24/100/价格阶梯!$B$13,0)*价格阶梯!$B$13,"")</f>
        <v/>
      </c>
      <c r="Q59" s="29">
        <f>IFERROR(ROUND($H59*价格阶梯!$C$25/100/价格阶梯!$B$13,0)*价格阶梯!$B$13,"")</f>
        <v/>
      </c>
      <c r="R59" s="29">
        <f>IFERROR(ROUND($H59*价格阶梯!$C$26/100/价格阶梯!$B$13,0)*价格阶梯!$B$13,"")</f>
        <v/>
      </c>
    </row>
    <row r="60">
      <c r="A60" s="32">
        <f>$A59+1</f>
        <v/>
      </c>
      <c r="B60" s="9">
        <f>IF($A60="","",CHOOSE(WEEKDAY(A60,2),"周一","周二","周三","周四","周五","周六","周日"))</f>
        <v/>
      </c>
      <c r="C60" s="5" t="inlineStr">
        <is>
          <t>D3</t>
        </is>
      </c>
      <c r="D60" s="27" t="n">
        <v>1.032</v>
      </c>
      <c r="E60" s="21">
        <f>IF($C60="","",IF($C60="D1",1.5,IF($C60="D2",1.2,IF($C60="D3",0.95,IF($C60="D4",0.7,"")))))</f>
        <v/>
      </c>
      <c r="F60" s="21">
        <f>IF($C60="","",IF($C60="D1",2,IF($C60="D2",1.5,IF($C60="D3",1.1,IF($C60="D4",0.85,"")))))</f>
        <v/>
      </c>
      <c r="G60" s="9">
        <f>IF(OR($D60="",$E60=""),"",IF(AND($D60&gt;=$E60,$D60&lt;=$F60),"合规","超范围"))</f>
        <v/>
      </c>
      <c r="H60" s="29">
        <f>IFERROR(ROUND(价格阶梯!$B$4*$D60/价格阶梯!$B$13,0)*价格阶梯!$B$13,"")</f>
        <v/>
      </c>
      <c r="I60" s="29">
        <f>IFERROR(ROUND($H60*价格阶梯!$C$17/100/价格阶梯!$B$13,0)*价格阶梯!$B$13,"")</f>
        <v/>
      </c>
      <c r="J60" s="29">
        <f>IFERROR(ROUND($H60*价格阶梯!$C$18/100/价格阶梯!$B$13,0)*价格阶梯!$B$13,"")</f>
        <v/>
      </c>
      <c r="K60" s="29">
        <f>IFERROR(ROUND($H60*价格阶梯!$C$19/100/价格阶梯!$B$13,0)*价格阶梯!$B$13,"")</f>
        <v/>
      </c>
      <c r="L60" s="29">
        <f>IFERROR(ROUND($H60*价格阶梯!$C$20/100/价格阶梯!$B$13,0)*价格阶梯!$B$13,"")</f>
        <v/>
      </c>
      <c r="M60" s="29">
        <f>IFERROR(ROUND($H60*价格阶梯!$C$21/100/价格阶梯!$B$13,0)*价格阶梯!$B$13,"")</f>
        <v/>
      </c>
      <c r="N60" s="29">
        <f>IFERROR(ROUND($H60*价格阶梯!$C$22/100/价格阶梯!$B$13,0)*价格阶梯!$B$13,"")</f>
        <v/>
      </c>
      <c r="O60" s="29">
        <f>IFERROR(ROUND($H60*价格阶梯!$C$23/100/价格阶梯!$B$13,0)*价格阶梯!$B$13,"")</f>
        <v/>
      </c>
      <c r="P60" s="29">
        <f>IFERROR(ROUND($H60*价格阶梯!$C$24/100/价格阶梯!$B$13,0)*价格阶梯!$B$13,"")</f>
        <v/>
      </c>
      <c r="Q60" s="29">
        <f>IFERROR(ROUND($H60*价格阶梯!$C$25/100/价格阶梯!$B$13,0)*价格阶梯!$B$13,"")</f>
        <v/>
      </c>
      <c r="R60" s="29">
        <f>IFERROR(ROUND($H60*价格阶梯!$C$26/100/价格阶梯!$B$13,0)*价格阶梯!$B$13,"")</f>
        <v/>
      </c>
    </row>
    <row r="61">
      <c r="A61" s="32">
        <f>$A60+1</f>
        <v/>
      </c>
      <c r="B61" s="9">
        <f>IF($A61="","",CHOOSE(WEEKDAY(A61,2),"周一","周二","周三","周四","周五","周六","周日"))</f>
        <v/>
      </c>
      <c r="C61" s="5" t="inlineStr">
        <is>
          <t>D3</t>
        </is>
      </c>
      <c r="D61" s="27" t="n">
        <v>1.044</v>
      </c>
      <c r="E61" s="21">
        <f>IF($C61="","",IF($C61="D1",1.5,IF($C61="D2",1.2,IF($C61="D3",0.95,IF($C61="D4",0.7,"")))))</f>
        <v/>
      </c>
      <c r="F61" s="21">
        <f>IF($C61="","",IF($C61="D1",2,IF($C61="D2",1.5,IF($C61="D3",1.1,IF($C61="D4",0.85,"")))))</f>
        <v/>
      </c>
      <c r="G61" s="9">
        <f>IF(OR($D61="",$E61=""),"",IF(AND($D61&gt;=$E61,$D61&lt;=$F61),"合规","超范围"))</f>
        <v/>
      </c>
      <c r="H61" s="29">
        <f>IFERROR(ROUND(价格阶梯!$B$4*$D61/价格阶梯!$B$13,0)*价格阶梯!$B$13,"")</f>
        <v/>
      </c>
      <c r="I61" s="29">
        <f>IFERROR(ROUND($H61*价格阶梯!$C$17/100/价格阶梯!$B$13,0)*价格阶梯!$B$13,"")</f>
        <v/>
      </c>
      <c r="J61" s="29">
        <f>IFERROR(ROUND($H61*价格阶梯!$C$18/100/价格阶梯!$B$13,0)*价格阶梯!$B$13,"")</f>
        <v/>
      </c>
      <c r="K61" s="29">
        <f>IFERROR(ROUND($H61*价格阶梯!$C$19/100/价格阶梯!$B$13,0)*价格阶梯!$B$13,"")</f>
        <v/>
      </c>
      <c r="L61" s="29">
        <f>IFERROR(ROUND($H61*价格阶梯!$C$20/100/价格阶梯!$B$13,0)*价格阶梯!$B$13,"")</f>
        <v/>
      </c>
      <c r="M61" s="29">
        <f>IFERROR(ROUND($H61*价格阶梯!$C$21/100/价格阶梯!$B$13,0)*价格阶梯!$B$13,"")</f>
        <v/>
      </c>
      <c r="N61" s="29">
        <f>IFERROR(ROUND($H61*价格阶梯!$C$22/100/价格阶梯!$B$13,0)*价格阶梯!$B$13,"")</f>
        <v/>
      </c>
      <c r="O61" s="29">
        <f>IFERROR(ROUND($H61*价格阶梯!$C$23/100/价格阶梯!$B$13,0)*价格阶梯!$B$13,"")</f>
        <v/>
      </c>
      <c r="P61" s="29">
        <f>IFERROR(ROUND($H61*价格阶梯!$C$24/100/价格阶梯!$B$13,0)*价格阶梯!$B$13,"")</f>
        <v/>
      </c>
      <c r="Q61" s="29">
        <f>IFERROR(ROUND($H61*价格阶梯!$C$25/100/价格阶梯!$B$13,0)*价格阶梯!$B$13,"")</f>
        <v/>
      </c>
      <c r="R61" s="29">
        <f>IFERROR(ROUND($H61*价格阶梯!$C$26/100/价格阶梯!$B$13,0)*价格阶梯!$B$13,"")</f>
        <v/>
      </c>
    </row>
    <row r="62">
      <c r="A62" s="32">
        <f>$A61+1</f>
        <v/>
      </c>
      <c r="B62" s="9">
        <f>IF($A62="","",CHOOSE(WEEKDAY(A62,2),"周一","周二","周三","周四","周五","周六","周日"))</f>
        <v/>
      </c>
      <c r="C62" s="5" t="inlineStr">
        <is>
          <t>D3</t>
        </is>
      </c>
      <c r="D62" s="27" t="n">
        <v>1.056</v>
      </c>
      <c r="E62" s="21">
        <f>IF($C62="","",IF($C62="D1",1.5,IF($C62="D2",1.2,IF($C62="D3",0.95,IF($C62="D4",0.7,"")))))</f>
        <v/>
      </c>
      <c r="F62" s="21">
        <f>IF($C62="","",IF($C62="D1",2,IF($C62="D2",1.5,IF($C62="D3",1.1,IF($C62="D4",0.85,"")))))</f>
        <v/>
      </c>
      <c r="G62" s="9">
        <f>IF(OR($D62="",$E62=""),"",IF(AND($D62&gt;=$E62,$D62&lt;=$F62),"合规","超范围"))</f>
        <v/>
      </c>
      <c r="H62" s="29">
        <f>IFERROR(ROUND(价格阶梯!$B$4*$D62/价格阶梯!$B$13,0)*价格阶梯!$B$13,"")</f>
        <v/>
      </c>
      <c r="I62" s="29">
        <f>IFERROR(ROUND($H62*价格阶梯!$C$17/100/价格阶梯!$B$13,0)*价格阶梯!$B$13,"")</f>
        <v/>
      </c>
      <c r="J62" s="29">
        <f>IFERROR(ROUND($H62*价格阶梯!$C$18/100/价格阶梯!$B$13,0)*价格阶梯!$B$13,"")</f>
        <v/>
      </c>
      <c r="K62" s="29">
        <f>IFERROR(ROUND($H62*价格阶梯!$C$19/100/价格阶梯!$B$13,0)*价格阶梯!$B$13,"")</f>
        <v/>
      </c>
      <c r="L62" s="29">
        <f>IFERROR(ROUND($H62*价格阶梯!$C$20/100/价格阶梯!$B$13,0)*价格阶梯!$B$13,"")</f>
        <v/>
      </c>
      <c r="M62" s="29">
        <f>IFERROR(ROUND($H62*价格阶梯!$C$21/100/价格阶梯!$B$13,0)*价格阶梯!$B$13,"")</f>
        <v/>
      </c>
      <c r="N62" s="29">
        <f>IFERROR(ROUND($H62*价格阶梯!$C$22/100/价格阶梯!$B$13,0)*价格阶梯!$B$13,"")</f>
        <v/>
      </c>
      <c r="O62" s="29">
        <f>IFERROR(ROUND($H62*价格阶梯!$C$23/100/价格阶梯!$B$13,0)*价格阶梯!$B$13,"")</f>
        <v/>
      </c>
      <c r="P62" s="29">
        <f>IFERROR(ROUND($H62*价格阶梯!$C$24/100/价格阶梯!$B$13,0)*价格阶梯!$B$13,"")</f>
        <v/>
      </c>
      <c r="Q62" s="29">
        <f>IFERROR(ROUND($H62*价格阶梯!$C$25/100/价格阶梯!$B$13,0)*价格阶梯!$B$13,"")</f>
        <v/>
      </c>
      <c r="R62" s="29">
        <f>IFERROR(ROUND($H62*价格阶梯!$C$26/100/价格阶梯!$B$13,0)*价格阶梯!$B$13,"")</f>
        <v/>
      </c>
    </row>
    <row r="63">
      <c r="A63" s="32">
        <f>$A62+1</f>
        <v/>
      </c>
      <c r="B63" s="9">
        <f>IF($A63="","",CHOOSE(WEEKDAY(A63,2),"周一","周二","周三","周四","周五","周六","周日"))</f>
        <v/>
      </c>
      <c r="C63" s="5" t="inlineStr">
        <is>
          <t>D3</t>
        </is>
      </c>
      <c r="D63" s="27" t="n">
        <v>0.984</v>
      </c>
      <c r="E63" s="21">
        <f>IF($C63="","",IF($C63="D1",1.5,IF($C63="D2",1.2,IF($C63="D3",0.95,IF($C63="D4",0.7,"")))))</f>
        <v/>
      </c>
      <c r="F63" s="21">
        <f>IF($C63="","",IF($C63="D1",2,IF($C63="D2",1.5,IF($C63="D3",1.1,IF($C63="D4",0.85,"")))))</f>
        <v/>
      </c>
      <c r="G63" s="9">
        <f>IF(OR($D63="",$E63=""),"",IF(AND($D63&gt;=$E63,$D63&lt;=$F63),"合规","超范围"))</f>
        <v/>
      </c>
      <c r="H63" s="29">
        <f>IFERROR(ROUND(价格阶梯!$B$4*$D63/价格阶梯!$B$13,0)*价格阶梯!$B$13,"")</f>
        <v/>
      </c>
      <c r="I63" s="29">
        <f>IFERROR(ROUND($H63*价格阶梯!$C$17/100/价格阶梯!$B$13,0)*价格阶梯!$B$13,"")</f>
        <v/>
      </c>
      <c r="J63" s="29">
        <f>IFERROR(ROUND($H63*价格阶梯!$C$18/100/价格阶梯!$B$13,0)*价格阶梯!$B$13,"")</f>
        <v/>
      </c>
      <c r="K63" s="29">
        <f>IFERROR(ROUND($H63*价格阶梯!$C$19/100/价格阶梯!$B$13,0)*价格阶梯!$B$13,"")</f>
        <v/>
      </c>
      <c r="L63" s="29">
        <f>IFERROR(ROUND($H63*价格阶梯!$C$20/100/价格阶梯!$B$13,0)*价格阶梯!$B$13,"")</f>
        <v/>
      </c>
      <c r="M63" s="29">
        <f>IFERROR(ROUND($H63*价格阶梯!$C$21/100/价格阶梯!$B$13,0)*价格阶梯!$B$13,"")</f>
        <v/>
      </c>
      <c r="N63" s="29">
        <f>IFERROR(ROUND($H63*价格阶梯!$C$22/100/价格阶梯!$B$13,0)*价格阶梯!$B$13,"")</f>
        <v/>
      </c>
      <c r="O63" s="29">
        <f>IFERROR(ROUND($H63*价格阶梯!$C$23/100/价格阶梯!$B$13,0)*价格阶梯!$B$13,"")</f>
        <v/>
      </c>
      <c r="P63" s="29">
        <f>IFERROR(ROUND($H63*价格阶梯!$C$24/100/价格阶梯!$B$13,0)*价格阶梯!$B$13,"")</f>
        <v/>
      </c>
      <c r="Q63" s="29">
        <f>IFERROR(ROUND($H63*价格阶梯!$C$25/100/价格阶梯!$B$13,0)*价格阶梯!$B$13,"")</f>
        <v/>
      </c>
      <c r="R63" s="29">
        <f>IFERROR(ROUND($H63*价格阶梯!$C$26/100/价格阶梯!$B$13,0)*价格阶梯!$B$13,"")</f>
        <v/>
      </c>
    </row>
    <row r="64">
      <c r="A64" s="32">
        <f>$A63+1</f>
        <v/>
      </c>
      <c r="B64" s="9">
        <f>IF($A64="","",CHOOSE(WEEKDAY(A64,2),"周一","周二","周三","周四","周五","周六","周日"))</f>
        <v/>
      </c>
      <c r="C64" s="5" t="inlineStr">
        <is>
          <t>D3</t>
        </is>
      </c>
      <c r="D64" s="27" t="n">
        <v>0.996</v>
      </c>
      <c r="E64" s="21">
        <f>IF($C64="","",IF($C64="D1",1.5,IF($C64="D2",1.2,IF($C64="D3",0.95,IF($C64="D4",0.7,"")))))</f>
        <v/>
      </c>
      <c r="F64" s="21">
        <f>IF($C64="","",IF($C64="D1",2,IF($C64="D2",1.5,IF($C64="D3",1.1,IF($C64="D4",0.85,"")))))</f>
        <v/>
      </c>
      <c r="G64" s="9">
        <f>IF(OR($D64="",$E64=""),"",IF(AND($D64&gt;=$E64,$D64&lt;=$F64),"合规","超范围"))</f>
        <v/>
      </c>
      <c r="H64" s="29">
        <f>IFERROR(ROUND(价格阶梯!$B$4*$D64/价格阶梯!$B$13,0)*价格阶梯!$B$13,"")</f>
        <v/>
      </c>
      <c r="I64" s="29">
        <f>IFERROR(ROUND($H64*价格阶梯!$C$17/100/价格阶梯!$B$13,0)*价格阶梯!$B$13,"")</f>
        <v/>
      </c>
      <c r="J64" s="29">
        <f>IFERROR(ROUND($H64*价格阶梯!$C$18/100/价格阶梯!$B$13,0)*价格阶梯!$B$13,"")</f>
        <v/>
      </c>
      <c r="K64" s="29">
        <f>IFERROR(ROUND($H64*价格阶梯!$C$19/100/价格阶梯!$B$13,0)*价格阶梯!$B$13,"")</f>
        <v/>
      </c>
      <c r="L64" s="29">
        <f>IFERROR(ROUND($H64*价格阶梯!$C$20/100/价格阶梯!$B$13,0)*价格阶梯!$B$13,"")</f>
        <v/>
      </c>
      <c r="M64" s="29">
        <f>IFERROR(ROUND($H64*价格阶梯!$C$21/100/价格阶梯!$B$13,0)*价格阶梯!$B$13,"")</f>
        <v/>
      </c>
      <c r="N64" s="29">
        <f>IFERROR(ROUND($H64*价格阶梯!$C$22/100/价格阶梯!$B$13,0)*价格阶梯!$B$13,"")</f>
        <v/>
      </c>
      <c r="O64" s="29">
        <f>IFERROR(ROUND($H64*价格阶梯!$C$23/100/价格阶梯!$B$13,0)*价格阶梯!$B$13,"")</f>
        <v/>
      </c>
      <c r="P64" s="29">
        <f>IFERROR(ROUND($H64*价格阶梯!$C$24/100/价格阶梯!$B$13,0)*价格阶梯!$B$13,"")</f>
        <v/>
      </c>
      <c r="Q64" s="29">
        <f>IFERROR(ROUND($H64*价格阶梯!$C$25/100/价格阶梯!$B$13,0)*价格阶梯!$B$13,"")</f>
        <v/>
      </c>
      <c r="R64" s="29">
        <f>IFERROR(ROUND($H64*价格阶梯!$C$26/100/价格阶梯!$B$13,0)*价格阶梯!$B$13,"")</f>
        <v/>
      </c>
    </row>
    <row r="65">
      <c r="A65" s="32">
        <f>$A64+1</f>
        <v/>
      </c>
      <c r="B65" s="9">
        <f>IF($A65="","",CHOOSE(WEEKDAY(A65,2),"周一","周二","周三","周四","周五","周六","周日"))</f>
        <v/>
      </c>
      <c r="C65" s="5" t="inlineStr">
        <is>
          <t>D3</t>
        </is>
      </c>
      <c r="D65" s="27" t="n">
        <v>1.008</v>
      </c>
      <c r="E65" s="21">
        <f>IF($C65="","",IF($C65="D1",1.5,IF($C65="D2",1.2,IF($C65="D3",0.95,IF($C65="D4",0.7,"")))))</f>
        <v/>
      </c>
      <c r="F65" s="21">
        <f>IF($C65="","",IF($C65="D1",2,IF($C65="D2",1.5,IF($C65="D3",1.1,IF($C65="D4",0.85,"")))))</f>
        <v/>
      </c>
      <c r="G65" s="9">
        <f>IF(OR($D65="",$E65=""),"",IF(AND($D65&gt;=$E65,$D65&lt;=$F65),"合规","超范围"))</f>
        <v/>
      </c>
      <c r="H65" s="29">
        <f>IFERROR(ROUND(价格阶梯!$B$4*$D65/价格阶梯!$B$13,0)*价格阶梯!$B$13,"")</f>
        <v/>
      </c>
      <c r="I65" s="29">
        <f>IFERROR(ROUND($H65*价格阶梯!$C$17/100/价格阶梯!$B$13,0)*价格阶梯!$B$13,"")</f>
        <v/>
      </c>
      <c r="J65" s="29">
        <f>IFERROR(ROUND($H65*价格阶梯!$C$18/100/价格阶梯!$B$13,0)*价格阶梯!$B$13,"")</f>
        <v/>
      </c>
      <c r="K65" s="29">
        <f>IFERROR(ROUND($H65*价格阶梯!$C$19/100/价格阶梯!$B$13,0)*价格阶梯!$B$13,"")</f>
        <v/>
      </c>
      <c r="L65" s="29">
        <f>IFERROR(ROUND($H65*价格阶梯!$C$20/100/价格阶梯!$B$13,0)*价格阶梯!$B$13,"")</f>
        <v/>
      </c>
      <c r="M65" s="29">
        <f>IFERROR(ROUND($H65*价格阶梯!$C$21/100/价格阶梯!$B$13,0)*价格阶梯!$B$13,"")</f>
        <v/>
      </c>
      <c r="N65" s="29">
        <f>IFERROR(ROUND($H65*价格阶梯!$C$22/100/价格阶梯!$B$13,0)*价格阶梯!$B$13,"")</f>
        <v/>
      </c>
      <c r="O65" s="29">
        <f>IFERROR(ROUND($H65*价格阶梯!$C$23/100/价格阶梯!$B$13,0)*价格阶梯!$B$13,"")</f>
        <v/>
      </c>
      <c r="P65" s="29">
        <f>IFERROR(ROUND($H65*价格阶梯!$C$24/100/价格阶梯!$B$13,0)*价格阶梯!$B$13,"")</f>
        <v/>
      </c>
      <c r="Q65" s="29">
        <f>IFERROR(ROUND($H65*价格阶梯!$C$25/100/价格阶梯!$B$13,0)*价格阶梯!$B$13,"")</f>
        <v/>
      </c>
      <c r="R65" s="29">
        <f>IFERROR(ROUND($H65*价格阶梯!$C$26/100/价格阶梯!$B$13,0)*价格阶梯!$B$13,"")</f>
        <v/>
      </c>
    </row>
    <row r="66">
      <c r="A66" s="32">
        <f>$A65+1</f>
        <v/>
      </c>
      <c r="B66" s="9">
        <f>IF($A66="","",CHOOSE(WEEKDAY(A66,2),"周一","周二","周三","周四","周五","周六","周日"))</f>
        <v/>
      </c>
      <c r="C66" s="5" t="inlineStr">
        <is>
          <t>D3</t>
        </is>
      </c>
      <c r="D66" s="27" t="n">
        <v>1.02</v>
      </c>
      <c r="E66" s="21">
        <f>IF($C66="","",IF($C66="D1",1.5,IF($C66="D2",1.2,IF($C66="D3",0.95,IF($C66="D4",0.7,"")))))</f>
        <v/>
      </c>
      <c r="F66" s="21">
        <f>IF($C66="","",IF($C66="D1",2,IF($C66="D2",1.5,IF($C66="D3",1.1,IF($C66="D4",0.85,"")))))</f>
        <v/>
      </c>
      <c r="G66" s="9">
        <f>IF(OR($D66="",$E66=""),"",IF(AND($D66&gt;=$E66,$D66&lt;=$F66),"合规","超范围"))</f>
        <v/>
      </c>
      <c r="H66" s="29">
        <f>IFERROR(ROUND(价格阶梯!$B$4*$D66/价格阶梯!$B$13,0)*价格阶梯!$B$13,"")</f>
        <v/>
      </c>
      <c r="I66" s="29">
        <f>IFERROR(ROUND($H66*价格阶梯!$C$17/100/价格阶梯!$B$13,0)*价格阶梯!$B$13,"")</f>
        <v/>
      </c>
      <c r="J66" s="29">
        <f>IFERROR(ROUND($H66*价格阶梯!$C$18/100/价格阶梯!$B$13,0)*价格阶梯!$B$13,"")</f>
        <v/>
      </c>
      <c r="K66" s="29">
        <f>IFERROR(ROUND($H66*价格阶梯!$C$19/100/价格阶梯!$B$13,0)*价格阶梯!$B$13,"")</f>
        <v/>
      </c>
      <c r="L66" s="29">
        <f>IFERROR(ROUND($H66*价格阶梯!$C$20/100/价格阶梯!$B$13,0)*价格阶梯!$B$13,"")</f>
        <v/>
      </c>
      <c r="M66" s="29">
        <f>IFERROR(ROUND($H66*价格阶梯!$C$21/100/价格阶梯!$B$13,0)*价格阶梯!$B$13,"")</f>
        <v/>
      </c>
      <c r="N66" s="29">
        <f>IFERROR(ROUND($H66*价格阶梯!$C$22/100/价格阶梯!$B$13,0)*价格阶梯!$B$13,"")</f>
        <v/>
      </c>
      <c r="O66" s="29">
        <f>IFERROR(ROUND($H66*价格阶梯!$C$23/100/价格阶梯!$B$13,0)*价格阶梯!$B$13,"")</f>
        <v/>
      </c>
      <c r="P66" s="29">
        <f>IFERROR(ROUND($H66*价格阶梯!$C$24/100/价格阶梯!$B$13,0)*价格阶梯!$B$13,"")</f>
        <v/>
      </c>
      <c r="Q66" s="29">
        <f>IFERROR(ROUND($H66*价格阶梯!$C$25/100/价格阶梯!$B$13,0)*价格阶梯!$B$13,"")</f>
        <v/>
      </c>
      <c r="R66" s="29">
        <f>IFERROR(ROUND($H66*价格阶梯!$C$26/100/价格阶梯!$B$13,0)*价格阶梯!$B$13,"")</f>
        <v/>
      </c>
    </row>
    <row r="67">
      <c r="A67" s="32">
        <f>$A66+1</f>
        <v/>
      </c>
      <c r="B67" s="9">
        <f>IF($A67="","",CHOOSE(WEEKDAY(A67,2),"周一","周二","周三","周四","周五","周六","周日"))</f>
        <v/>
      </c>
      <c r="C67" s="5" t="inlineStr">
        <is>
          <t>D3</t>
        </is>
      </c>
      <c r="D67" s="27" t="n">
        <v>1.032</v>
      </c>
      <c r="E67" s="21">
        <f>IF($C67="","",IF($C67="D1",1.5,IF($C67="D2",1.2,IF($C67="D3",0.95,IF($C67="D4",0.7,"")))))</f>
        <v/>
      </c>
      <c r="F67" s="21">
        <f>IF($C67="","",IF($C67="D1",2,IF($C67="D2",1.5,IF($C67="D3",1.1,IF($C67="D4",0.85,"")))))</f>
        <v/>
      </c>
      <c r="G67" s="9">
        <f>IF(OR($D67="",$E67=""),"",IF(AND($D67&gt;=$E67,$D67&lt;=$F67),"合规","超范围"))</f>
        <v/>
      </c>
      <c r="H67" s="29">
        <f>IFERROR(ROUND(价格阶梯!$B$4*$D67/价格阶梯!$B$13,0)*价格阶梯!$B$13,"")</f>
        <v/>
      </c>
      <c r="I67" s="29">
        <f>IFERROR(ROUND($H67*价格阶梯!$C$17/100/价格阶梯!$B$13,0)*价格阶梯!$B$13,"")</f>
        <v/>
      </c>
      <c r="J67" s="29">
        <f>IFERROR(ROUND($H67*价格阶梯!$C$18/100/价格阶梯!$B$13,0)*价格阶梯!$B$13,"")</f>
        <v/>
      </c>
      <c r="K67" s="29">
        <f>IFERROR(ROUND($H67*价格阶梯!$C$19/100/价格阶梯!$B$13,0)*价格阶梯!$B$13,"")</f>
        <v/>
      </c>
      <c r="L67" s="29">
        <f>IFERROR(ROUND($H67*价格阶梯!$C$20/100/价格阶梯!$B$13,0)*价格阶梯!$B$13,"")</f>
        <v/>
      </c>
      <c r="M67" s="29">
        <f>IFERROR(ROUND($H67*价格阶梯!$C$21/100/价格阶梯!$B$13,0)*价格阶梯!$B$13,"")</f>
        <v/>
      </c>
      <c r="N67" s="29">
        <f>IFERROR(ROUND($H67*价格阶梯!$C$22/100/价格阶梯!$B$13,0)*价格阶梯!$B$13,"")</f>
        <v/>
      </c>
      <c r="O67" s="29">
        <f>IFERROR(ROUND($H67*价格阶梯!$C$23/100/价格阶梯!$B$13,0)*价格阶梯!$B$13,"")</f>
        <v/>
      </c>
      <c r="P67" s="29">
        <f>IFERROR(ROUND($H67*价格阶梯!$C$24/100/价格阶梯!$B$13,0)*价格阶梯!$B$13,"")</f>
        <v/>
      </c>
      <c r="Q67" s="29">
        <f>IFERROR(ROUND($H67*价格阶梯!$C$25/100/价格阶梯!$B$13,0)*价格阶梯!$B$13,"")</f>
        <v/>
      </c>
      <c r="R67" s="29">
        <f>IFERROR(ROUND($H67*价格阶梯!$C$26/100/价格阶梯!$B$13,0)*价格阶梯!$B$13,"")</f>
        <v/>
      </c>
    </row>
    <row r="68">
      <c r="A68" s="32">
        <f>$A67+1</f>
        <v/>
      </c>
      <c r="B68" s="9">
        <f>IF($A68="","",CHOOSE(WEEKDAY(A68,2),"周一","周二","周三","周四","周五","周六","周日"))</f>
        <v/>
      </c>
      <c r="C68" s="5" t="inlineStr">
        <is>
          <t>D3</t>
        </is>
      </c>
      <c r="D68" s="27" t="n">
        <v>1.044</v>
      </c>
      <c r="E68" s="21">
        <f>IF($C68="","",IF($C68="D1",1.5,IF($C68="D2",1.2,IF($C68="D3",0.95,IF($C68="D4",0.7,"")))))</f>
        <v/>
      </c>
      <c r="F68" s="21">
        <f>IF($C68="","",IF($C68="D1",2,IF($C68="D2",1.5,IF($C68="D3",1.1,IF($C68="D4",0.85,"")))))</f>
        <v/>
      </c>
      <c r="G68" s="9">
        <f>IF(OR($D68="",$E68=""),"",IF(AND($D68&gt;=$E68,$D68&lt;=$F68),"合规","超范围"))</f>
        <v/>
      </c>
      <c r="H68" s="29">
        <f>IFERROR(ROUND(价格阶梯!$B$4*$D68/价格阶梯!$B$13,0)*价格阶梯!$B$13,"")</f>
        <v/>
      </c>
      <c r="I68" s="29">
        <f>IFERROR(ROUND($H68*价格阶梯!$C$17/100/价格阶梯!$B$13,0)*价格阶梯!$B$13,"")</f>
        <v/>
      </c>
      <c r="J68" s="29">
        <f>IFERROR(ROUND($H68*价格阶梯!$C$18/100/价格阶梯!$B$13,0)*价格阶梯!$B$13,"")</f>
        <v/>
      </c>
      <c r="K68" s="29">
        <f>IFERROR(ROUND($H68*价格阶梯!$C$19/100/价格阶梯!$B$13,0)*价格阶梯!$B$13,"")</f>
        <v/>
      </c>
      <c r="L68" s="29">
        <f>IFERROR(ROUND($H68*价格阶梯!$C$20/100/价格阶梯!$B$13,0)*价格阶梯!$B$13,"")</f>
        <v/>
      </c>
      <c r="M68" s="29">
        <f>IFERROR(ROUND($H68*价格阶梯!$C$21/100/价格阶梯!$B$13,0)*价格阶梯!$B$13,"")</f>
        <v/>
      </c>
      <c r="N68" s="29">
        <f>IFERROR(ROUND($H68*价格阶梯!$C$22/100/价格阶梯!$B$13,0)*价格阶梯!$B$13,"")</f>
        <v/>
      </c>
      <c r="O68" s="29">
        <f>IFERROR(ROUND($H68*价格阶梯!$C$23/100/价格阶梯!$B$13,0)*价格阶梯!$B$13,"")</f>
        <v/>
      </c>
      <c r="P68" s="29">
        <f>IFERROR(ROUND($H68*价格阶梯!$C$24/100/价格阶梯!$B$13,0)*价格阶梯!$B$13,"")</f>
        <v/>
      </c>
      <c r="Q68" s="29">
        <f>IFERROR(ROUND($H68*价格阶梯!$C$25/100/价格阶梯!$B$13,0)*价格阶梯!$B$13,"")</f>
        <v/>
      </c>
      <c r="R68" s="29">
        <f>IFERROR(ROUND($H68*价格阶梯!$C$26/100/价格阶梯!$B$13,0)*价格阶梯!$B$13,"")</f>
        <v/>
      </c>
    </row>
    <row r="69">
      <c r="A69" s="32">
        <f>$A68+1</f>
        <v/>
      </c>
      <c r="B69" s="9">
        <f>IF($A69="","",CHOOSE(WEEKDAY(A69,2),"周一","周二","周三","周四","周五","周六","周日"))</f>
        <v/>
      </c>
      <c r="C69" s="5" t="inlineStr">
        <is>
          <t>D3</t>
        </is>
      </c>
      <c r="D69" s="27" t="n">
        <v>1.056</v>
      </c>
      <c r="E69" s="21">
        <f>IF($C69="","",IF($C69="D1",1.5,IF($C69="D2",1.2,IF($C69="D3",0.95,IF($C69="D4",0.7,"")))))</f>
        <v/>
      </c>
      <c r="F69" s="21">
        <f>IF($C69="","",IF($C69="D1",2,IF($C69="D2",1.5,IF($C69="D3",1.1,IF($C69="D4",0.85,"")))))</f>
        <v/>
      </c>
      <c r="G69" s="9">
        <f>IF(OR($D69="",$E69=""),"",IF(AND($D69&gt;=$E69,$D69&lt;=$F69),"合规","超范围"))</f>
        <v/>
      </c>
      <c r="H69" s="29">
        <f>IFERROR(ROUND(价格阶梯!$B$4*$D69/价格阶梯!$B$13,0)*价格阶梯!$B$13,"")</f>
        <v/>
      </c>
      <c r="I69" s="29">
        <f>IFERROR(ROUND($H69*价格阶梯!$C$17/100/价格阶梯!$B$13,0)*价格阶梯!$B$13,"")</f>
        <v/>
      </c>
      <c r="J69" s="29">
        <f>IFERROR(ROUND($H69*价格阶梯!$C$18/100/价格阶梯!$B$13,0)*价格阶梯!$B$13,"")</f>
        <v/>
      </c>
      <c r="K69" s="29">
        <f>IFERROR(ROUND($H69*价格阶梯!$C$19/100/价格阶梯!$B$13,0)*价格阶梯!$B$13,"")</f>
        <v/>
      </c>
      <c r="L69" s="29">
        <f>IFERROR(ROUND($H69*价格阶梯!$C$20/100/价格阶梯!$B$13,0)*价格阶梯!$B$13,"")</f>
        <v/>
      </c>
      <c r="M69" s="29">
        <f>IFERROR(ROUND($H69*价格阶梯!$C$21/100/价格阶梯!$B$13,0)*价格阶梯!$B$13,"")</f>
        <v/>
      </c>
      <c r="N69" s="29">
        <f>IFERROR(ROUND($H69*价格阶梯!$C$22/100/价格阶梯!$B$13,0)*价格阶梯!$B$13,"")</f>
        <v/>
      </c>
      <c r="O69" s="29">
        <f>IFERROR(ROUND($H69*价格阶梯!$C$23/100/价格阶梯!$B$13,0)*价格阶梯!$B$13,"")</f>
        <v/>
      </c>
      <c r="P69" s="29">
        <f>IFERROR(ROUND($H69*价格阶梯!$C$24/100/价格阶梯!$B$13,0)*价格阶梯!$B$13,"")</f>
        <v/>
      </c>
      <c r="Q69" s="29">
        <f>IFERROR(ROUND($H69*价格阶梯!$C$25/100/价格阶梯!$B$13,0)*价格阶梯!$B$13,"")</f>
        <v/>
      </c>
      <c r="R69" s="29">
        <f>IFERROR(ROUND($H69*价格阶梯!$C$26/100/价格阶梯!$B$13,0)*价格阶梯!$B$13,"")</f>
        <v/>
      </c>
    </row>
    <row r="70">
      <c r="A70" s="32">
        <f>$A69+1</f>
        <v/>
      </c>
      <c r="B70" s="9">
        <f>IF($A70="","",CHOOSE(WEEKDAY(A70,2),"周一","周二","周三","周四","周五","周六","周日"))</f>
        <v/>
      </c>
      <c r="C70" s="5" t="inlineStr">
        <is>
          <t>D3</t>
        </is>
      </c>
      <c r="D70" s="27" t="n">
        <v>0.984</v>
      </c>
      <c r="E70" s="21">
        <f>IF($C70="","",IF($C70="D1",1.5,IF($C70="D2",1.2,IF($C70="D3",0.95,IF($C70="D4",0.7,"")))))</f>
        <v/>
      </c>
      <c r="F70" s="21">
        <f>IF($C70="","",IF($C70="D1",2,IF($C70="D2",1.5,IF($C70="D3",1.1,IF($C70="D4",0.85,"")))))</f>
        <v/>
      </c>
      <c r="G70" s="9">
        <f>IF(OR($D70="",$E70=""),"",IF(AND($D70&gt;=$E70,$D70&lt;=$F70),"合规","超范围"))</f>
        <v/>
      </c>
      <c r="H70" s="29">
        <f>IFERROR(ROUND(价格阶梯!$B$4*$D70/价格阶梯!$B$13,0)*价格阶梯!$B$13,"")</f>
        <v/>
      </c>
      <c r="I70" s="29">
        <f>IFERROR(ROUND($H70*价格阶梯!$C$17/100/价格阶梯!$B$13,0)*价格阶梯!$B$13,"")</f>
        <v/>
      </c>
      <c r="J70" s="29">
        <f>IFERROR(ROUND($H70*价格阶梯!$C$18/100/价格阶梯!$B$13,0)*价格阶梯!$B$13,"")</f>
        <v/>
      </c>
      <c r="K70" s="29">
        <f>IFERROR(ROUND($H70*价格阶梯!$C$19/100/价格阶梯!$B$13,0)*价格阶梯!$B$13,"")</f>
        <v/>
      </c>
      <c r="L70" s="29">
        <f>IFERROR(ROUND($H70*价格阶梯!$C$20/100/价格阶梯!$B$13,0)*价格阶梯!$B$13,"")</f>
        <v/>
      </c>
      <c r="M70" s="29">
        <f>IFERROR(ROUND($H70*价格阶梯!$C$21/100/价格阶梯!$B$13,0)*价格阶梯!$B$13,"")</f>
        <v/>
      </c>
      <c r="N70" s="29">
        <f>IFERROR(ROUND($H70*价格阶梯!$C$22/100/价格阶梯!$B$13,0)*价格阶梯!$B$13,"")</f>
        <v/>
      </c>
      <c r="O70" s="29">
        <f>IFERROR(ROUND($H70*价格阶梯!$C$23/100/价格阶梯!$B$13,0)*价格阶梯!$B$13,"")</f>
        <v/>
      </c>
      <c r="P70" s="29">
        <f>IFERROR(ROUND($H70*价格阶梯!$C$24/100/价格阶梯!$B$13,0)*价格阶梯!$B$13,"")</f>
        <v/>
      </c>
      <c r="Q70" s="29">
        <f>IFERROR(ROUND($H70*价格阶梯!$C$25/100/价格阶梯!$B$13,0)*价格阶梯!$B$13,"")</f>
        <v/>
      </c>
      <c r="R70" s="29">
        <f>IFERROR(ROUND($H70*价格阶梯!$C$26/100/价格阶梯!$B$13,0)*价格阶梯!$B$13,"")</f>
        <v/>
      </c>
    </row>
    <row r="71">
      <c r="A71" s="32">
        <f>$A70+1</f>
        <v/>
      </c>
      <c r="B71" s="9">
        <f>IF($A71="","",CHOOSE(WEEKDAY(A71,2),"周一","周二","周三","周四","周五","周六","周日"))</f>
        <v/>
      </c>
      <c r="C71" s="5" t="inlineStr">
        <is>
          <t>D3</t>
        </is>
      </c>
      <c r="D71" s="27" t="n">
        <v>0.996</v>
      </c>
      <c r="E71" s="21">
        <f>IF($C71="","",IF($C71="D1",1.5,IF($C71="D2",1.2,IF($C71="D3",0.95,IF($C71="D4",0.7,"")))))</f>
        <v/>
      </c>
      <c r="F71" s="21">
        <f>IF($C71="","",IF($C71="D1",2,IF($C71="D2",1.5,IF($C71="D3",1.1,IF($C71="D4",0.85,"")))))</f>
        <v/>
      </c>
      <c r="G71" s="9">
        <f>IF(OR($D71="",$E71=""),"",IF(AND($D71&gt;=$E71,$D71&lt;=$F71),"合规","超范围"))</f>
        <v/>
      </c>
      <c r="H71" s="29">
        <f>IFERROR(ROUND(价格阶梯!$B$4*$D71/价格阶梯!$B$13,0)*价格阶梯!$B$13,"")</f>
        <v/>
      </c>
      <c r="I71" s="29">
        <f>IFERROR(ROUND($H71*价格阶梯!$C$17/100/价格阶梯!$B$13,0)*价格阶梯!$B$13,"")</f>
        <v/>
      </c>
      <c r="J71" s="29">
        <f>IFERROR(ROUND($H71*价格阶梯!$C$18/100/价格阶梯!$B$13,0)*价格阶梯!$B$13,"")</f>
        <v/>
      </c>
      <c r="K71" s="29">
        <f>IFERROR(ROUND($H71*价格阶梯!$C$19/100/价格阶梯!$B$13,0)*价格阶梯!$B$13,"")</f>
        <v/>
      </c>
      <c r="L71" s="29">
        <f>IFERROR(ROUND($H71*价格阶梯!$C$20/100/价格阶梯!$B$13,0)*价格阶梯!$B$13,"")</f>
        <v/>
      </c>
      <c r="M71" s="29">
        <f>IFERROR(ROUND($H71*价格阶梯!$C$21/100/价格阶梯!$B$13,0)*价格阶梯!$B$13,"")</f>
        <v/>
      </c>
      <c r="N71" s="29">
        <f>IFERROR(ROUND($H71*价格阶梯!$C$22/100/价格阶梯!$B$13,0)*价格阶梯!$B$13,"")</f>
        <v/>
      </c>
      <c r="O71" s="29">
        <f>IFERROR(ROUND($H71*价格阶梯!$C$23/100/价格阶梯!$B$13,0)*价格阶梯!$B$13,"")</f>
        <v/>
      </c>
      <c r="P71" s="29">
        <f>IFERROR(ROUND($H71*价格阶梯!$C$24/100/价格阶梯!$B$13,0)*价格阶梯!$B$13,"")</f>
        <v/>
      </c>
      <c r="Q71" s="29">
        <f>IFERROR(ROUND($H71*价格阶梯!$C$25/100/价格阶梯!$B$13,0)*价格阶梯!$B$13,"")</f>
        <v/>
      </c>
      <c r="R71" s="29">
        <f>IFERROR(ROUND($H71*价格阶梯!$C$26/100/价格阶梯!$B$13,0)*价格阶梯!$B$13,"")</f>
        <v/>
      </c>
    </row>
    <row r="72">
      <c r="A72" s="32">
        <f>$A71+1</f>
        <v/>
      </c>
      <c r="B72" s="9">
        <f>IF($A72="","",CHOOSE(WEEKDAY(A72,2),"周一","周二","周三","周四","周五","周六","周日"))</f>
        <v/>
      </c>
      <c r="C72" s="5" t="inlineStr">
        <is>
          <t>D3</t>
        </is>
      </c>
      <c r="D72" s="27" t="n">
        <v>1.008</v>
      </c>
      <c r="E72" s="21">
        <f>IF($C72="","",IF($C72="D1",1.5,IF($C72="D2",1.2,IF($C72="D3",0.95,IF($C72="D4",0.7,"")))))</f>
        <v/>
      </c>
      <c r="F72" s="21">
        <f>IF($C72="","",IF($C72="D1",2,IF($C72="D2",1.5,IF($C72="D3",1.1,IF($C72="D4",0.85,"")))))</f>
        <v/>
      </c>
      <c r="G72" s="9">
        <f>IF(OR($D72="",$E72=""),"",IF(AND($D72&gt;=$E72,$D72&lt;=$F72),"合规","超范围"))</f>
        <v/>
      </c>
      <c r="H72" s="29">
        <f>IFERROR(ROUND(价格阶梯!$B$4*$D72/价格阶梯!$B$13,0)*价格阶梯!$B$13,"")</f>
        <v/>
      </c>
      <c r="I72" s="29">
        <f>IFERROR(ROUND($H72*价格阶梯!$C$17/100/价格阶梯!$B$13,0)*价格阶梯!$B$13,"")</f>
        <v/>
      </c>
      <c r="J72" s="29">
        <f>IFERROR(ROUND($H72*价格阶梯!$C$18/100/价格阶梯!$B$13,0)*价格阶梯!$B$13,"")</f>
        <v/>
      </c>
      <c r="K72" s="29">
        <f>IFERROR(ROUND($H72*价格阶梯!$C$19/100/价格阶梯!$B$13,0)*价格阶梯!$B$13,"")</f>
        <v/>
      </c>
      <c r="L72" s="29">
        <f>IFERROR(ROUND($H72*价格阶梯!$C$20/100/价格阶梯!$B$13,0)*价格阶梯!$B$13,"")</f>
        <v/>
      </c>
      <c r="M72" s="29">
        <f>IFERROR(ROUND($H72*价格阶梯!$C$21/100/价格阶梯!$B$13,0)*价格阶梯!$B$13,"")</f>
        <v/>
      </c>
      <c r="N72" s="29">
        <f>IFERROR(ROUND($H72*价格阶梯!$C$22/100/价格阶梯!$B$13,0)*价格阶梯!$B$13,"")</f>
        <v/>
      </c>
      <c r="O72" s="29">
        <f>IFERROR(ROUND($H72*价格阶梯!$C$23/100/价格阶梯!$B$13,0)*价格阶梯!$B$13,"")</f>
        <v/>
      </c>
      <c r="P72" s="29">
        <f>IFERROR(ROUND($H72*价格阶梯!$C$24/100/价格阶梯!$B$13,0)*价格阶梯!$B$13,"")</f>
        <v/>
      </c>
      <c r="Q72" s="29">
        <f>IFERROR(ROUND($H72*价格阶梯!$C$25/100/价格阶梯!$B$13,0)*价格阶梯!$B$13,"")</f>
        <v/>
      </c>
      <c r="R72" s="29">
        <f>IFERROR(ROUND($H72*价格阶梯!$C$26/100/价格阶梯!$B$13,0)*价格阶梯!$B$13,"")</f>
        <v/>
      </c>
    </row>
    <row r="73">
      <c r="A73" s="32">
        <f>$A72+1</f>
        <v/>
      </c>
      <c r="B73" s="9">
        <f>IF($A73="","",CHOOSE(WEEKDAY(A73,2),"周一","周二","周三","周四","周五","周六","周日"))</f>
        <v/>
      </c>
      <c r="C73" s="5" t="inlineStr">
        <is>
          <t>D3</t>
        </is>
      </c>
      <c r="D73" s="27" t="n">
        <v>1.02</v>
      </c>
      <c r="E73" s="21">
        <f>IF($C73="","",IF($C73="D1",1.5,IF($C73="D2",1.2,IF($C73="D3",0.95,IF($C73="D4",0.7,"")))))</f>
        <v/>
      </c>
      <c r="F73" s="21">
        <f>IF($C73="","",IF($C73="D1",2,IF($C73="D2",1.5,IF($C73="D3",1.1,IF($C73="D4",0.85,"")))))</f>
        <v/>
      </c>
      <c r="G73" s="9">
        <f>IF(OR($D73="",$E73=""),"",IF(AND($D73&gt;=$E73,$D73&lt;=$F73),"合规","超范围"))</f>
        <v/>
      </c>
      <c r="H73" s="29">
        <f>IFERROR(ROUND(价格阶梯!$B$4*$D73/价格阶梯!$B$13,0)*价格阶梯!$B$13,"")</f>
        <v/>
      </c>
      <c r="I73" s="29">
        <f>IFERROR(ROUND($H73*价格阶梯!$C$17/100/价格阶梯!$B$13,0)*价格阶梯!$B$13,"")</f>
        <v/>
      </c>
      <c r="J73" s="29">
        <f>IFERROR(ROUND($H73*价格阶梯!$C$18/100/价格阶梯!$B$13,0)*价格阶梯!$B$13,"")</f>
        <v/>
      </c>
      <c r="K73" s="29">
        <f>IFERROR(ROUND($H73*价格阶梯!$C$19/100/价格阶梯!$B$13,0)*价格阶梯!$B$13,"")</f>
        <v/>
      </c>
      <c r="L73" s="29">
        <f>IFERROR(ROUND($H73*价格阶梯!$C$20/100/价格阶梯!$B$13,0)*价格阶梯!$B$13,"")</f>
        <v/>
      </c>
      <c r="M73" s="29">
        <f>IFERROR(ROUND($H73*价格阶梯!$C$21/100/价格阶梯!$B$13,0)*价格阶梯!$B$13,"")</f>
        <v/>
      </c>
      <c r="N73" s="29">
        <f>IFERROR(ROUND($H73*价格阶梯!$C$22/100/价格阶梯!$B$13,0)*价格阶梯!$B$13,"")</f>
        <v/>
      </c>
      <c r="O73" s="29">
        <f>IFERROR(ROUND($H73*价格阶梯!$C$23/100/价格阶梯!$B$13,0)*价格阶梯!$B$13,"")</f>
        <v/>
      </c>
      <c r="P73" s="29">
        <f>IFERROR(ROUND($H73*价格阶梯!$C$24/100/价格阶梯!$B$13,0)*价格阶梯!$B$13,"")</f>
        <v/>
      </c>
      <c r="Q73" s="29">
        <f>IFERROR(ROUND($H73*价格阶梯!$C$25/100/价格阶梯!$B$13,0)*价格阶梯!$B$13,"")</f>
        <v/>
      </c>
      <c r="R73" s="29">
        <f>IFERROR(ROUND($H73*价格阶梯!$C$26/100/价格阶梯!$B$13,0)*价格阶梯!$B$13,"")</f>
        <v/>
      </c>
    </row>
    <row r="74">
      <c r="A74" s="32">
        <f>$A73+1</f>
        <v/>
      </c>
      <c r="B74" s="9">
        <f>IF($A74="","",CHOOSE(WEEKDAY(A74,2),"周一","周二","周三","周四","周五","周六","周日"))</f>
        <v/>
      </c>
      <c r="C74" s="5" t="inlineStr">
        <is>
          <t>D3</t>
        </is>
      </c>
      <c r="D74" s="27" t="n">
        <v>1.032</v>
      </c>
      <c r="E74" s="21">
        <f>IF($C74="","",IF($C74="D1",1.5,IF($C74="D2",1.2,IF($C74="D3",0.95,IF($C74="D4",0.7,"")))))</f>
        <v/>
      </c>
      <c r="F74" s="21">
        <f>IF($C74="","",IF($C74="D1",2,IF($C74="D2",1.5,IF($C74="D3",1.1,IF($C74="D4",0.85,"")))))</f>
        <v/>
      </c>
      <c r="G74" s="9">
        <f>IF(OR($D74="",$E74=""),"",IF(AND($D74&gt;=$E74,$D74&lt;=$F74),"合规","超范围"))</f>
        <v/>
      </c>
      <c r="H74" s="29">
        <f>IFERROR(ROUND(价格阶梯!$B$4*$D74/价格阶梯!$B$13,0)*价格阶梯!$B$13,"")</f>
        <v/>
      </c>
      <c r="I74" s="29">
        <f>IFERROR(ROUND($H74*价格阶梯!$C$17/100/价格阶梯!$B$13,0)*价格阶梯!$B$13,"")</f>
        <v/>
      </c>
      <c r="J74" s="29">
        <f>IFERROR(ROUND($H74*价格阶梯!$C$18/100/价格阶梯!$B$13,0)*价格阶梯!$B$13,"")</f>
        <v/>
      </c>
      <c r="K74" s="29">
        <f>IFERROR(ROUND($H74*价格阶梯!$C$19/100/价格阶梯!$B$13,0)*价格阶梯!$B$13,"")</f>
        <v/>
      </c>
      <c r="L74" s="29">
        <f>IFERROR(ROUND($H74*价格阶梯!$C$20/100/价格阶梯!$B$13,0)*价格阶梯!$B$13,"")</f>
        <v/>
      </c>
      <c r="M74" s="29">
        <f>IFERROR(ROUND($H74*价格阶梯!$C$21/100/价格阶梯!$B$13,0)*价格阶梯!$B$13,"")</f>
        <v/>
      </c>
      <c r="N74" s="29">
        <f>IFERROR(ROUND($H74*价格阶梯!$C$22/100/价格阶梯!$B$13,0)*价格阶梯!$B$13,"")</f>
        <v/>
      </c>
      <c r="O74" s="29">
        <f>IFERROR(ROUND($H74*价格阶梯!$C$23/100/价格阶梯!$B$13,0)*价格阶梯!$B$13,"")</f>
        <v/>
      </c>
      <c r="P74" s="29">
        <f>IFERROR(ROUND($H74*价格阶梯!$C$24/100/价格阶梯!$B$13,0)*价格阶梯!$B$13,"")</f>
        <v/>
      </c>
      <c r="Q74" s="29">
        <f>IFERROR(ROUND($H74*价格阶梯!$C$25/100/价格阶梯!$B$13,0)*价格阶梯!$B$13,"")</f>
        <v/>
      </c>
      <c r="R74" s="29">
        <f>IFERROR(ROUND($H74*价格阶梯!$C$26/100/价格阶梯!$B$13,0)*价格阶梯!$B$13,"")</f>
        <v/>
      </c>
    </row>
    <row r="75">
      <c r="A75" s="32">
        <f>$A74+1</f>
        <v/>
      </c>
      <c r="B75" s="9">
        <f>IF($A75="","",CHOOSE(WEEKDAY(A75,2),"周一","周二","周三","周四","周五","周六","周日"))</f>
        <v/>
      </c>
      <c r="C75" s="5" t="inlineStr">
        <is>
          <t>D3</t>
        </is>
      </c>
      <c r="D75" s="27" t="n">
        <v>1.044</v>
      </c>
      <c r="E75" s="21">
        <f>IF($C75="","",IF($C75="D1",1.5,IF($C75="D2",1.2,IF($C75="D3",0.95,IF($C75="D4",0.7,"")))))</f>
        <v/>
      </c>
      <c r="F75" s="21">
        <f>IF($C75="","",IF($C75="D1",2,IF($C75="D2",1.5,IF($C75="D3",1.1,IF($C75="D4",0.85,"")))))</f>
        <v/>
      </c>
      <c r="G75" s="9">
        <f>IF(OR($D75="",$E75=""),"",IF(AND($D75&gt;=$E75,$D75&lt;=$F75),"合规","超范围"))</f>
        <v/>
      </c>
      <c r="H75" s="29">
        <f>IFERROR(ROUND(价格阶梯!$B$4*$D75/价格阶梯!$B$13,0)*价格阶梯!$B$13,"")</f>
        <v/>
      </c>
      <c r="I75" s="29">
        <f>IFERROR(ROUND($H75*价格阶梯!$C$17/100/价格阶梯!$B$13,0)*价格阶梯!$B$13,"")</f>
        <v/>
      </c>
      <c r="J75" s="29">
        <f>IFERROR(ROUND($H75*价格阶梯!$C$18/100/价格阶梯!$B$13,0)*价格阶梯!$B$13,"")</f>
        <v/>
      </c>
      <c r="K75" s="29">
        <f>IFERROR(ROUND($H75*价格阶梯!$C$19/100/价格阶梯!$B$13,0)*价格阶梯!$B$13,"")</f>
        <v/>
      </c>
      <c r="L75" s="29">
        <f>IFERROR(ROUND($H75*价格阶梯!$C$20/100/价格阶梯!$B$13,0)*价格阶梯!$B$13,"")</f>
        <v/>
      </c>
      <c r="M75" s="29">
        <f>IFERROR(ROUND($H75*价格阶梯!$C$21/100/价格阶梯!$B$13,0)*价格阶梯!$B$13,"")</f>
        <v/>
      </c>
      <c r="N75" s="29">
        <f>IFERROR(ROUND($H75*价格阶梯!$C$22/100/价格阶梯!$B$13,0)*价格阶梯!$B$13,"")</f>
        <v/>
      </c>
      <c r="O75" s="29">
        <f>IFERROR(ROUND($H75*价格阶梯!$C$23/100/价格阶梯!$B$13,0)*价格阶梯!$B$13,"")</f>
        <v/>
      </c>
      <c r="P75" s="29">
        <f>IFERROR(ROUND($H75*价格阶梯!$C$24/100/价格阶梯!$B$13,0)*价格阶梯!$B$13,"")</f>
        <v/>
      </c>
      <c r="Q75" s="29">
        <f>IFERROR(ROUND($H75*价格阶梯!$C$25/100/价格阶梯!$B$13,0)*价格阶梯!$B$13,"")</f>
        <v/>
      </c>
      <c r="R75" s="29">
        <f>IFERROR(ROUND($H75*价格阶梯!$C$26/100/价格阶梯!$B$13,0)*价格阶梯!$B$13,"")</f>
        <v/>
      </c>
    </row>
    <row r="76">
      <c r="A76" s="32">
        <f>$A75+1</f>
        <v/>
      </c>
      <c r="B76" s="9">
        <f>IF($A76="","",CHOOSE(WEEKDAY(A76,2),"周一","周二","周三","周四","周五","周六","周日"))</f>
        <v/>
      </c>
      <c r="C76" s="5" t="inlineStr">
        <is>
          <t>D3</t>
        </is>
      </c>
      <c r="D76" s="27" t="n">
        <v>1.056</v>
      </c>
      <c r="E76" s="21">
        <f>IF($C76="","",IF($C76="D1",1.5,IF($C76="D2",1.2,IF($C76="D3",0.95,IF($C76="D4",0.7,"")))))</f>
        <v/>
      </c>
      <c r="F76" s="21">
        <f>IF($C76="","",IF($C76="D1",2,IF($C76="D2",1.5,IF($C76="D3",1.1,IF($C76="D4",0.85,"")))))</f>
        <v/>
      </c>
      <c r="G76" s="9">
        <f>IF(OR($D76="",$E76=""),"",IF(AND($D76&gt;=$E76,$D76&lt;=$F76),"合规","超范围"))</f>
        <v/>
      </c>
      <c r="H76" s="29">
        <f>IFERROR(ROUND(价格阶梯!$B$4*$D76/价格阶梯!$B$13,0)*价格阶梯!$B$13,"")</f>
        <v/>
      </c>
      <c r="I76" s="29">
        <f>IFERROR(ROUND($H76*价格阶梯!$C$17/100/价格阶梯!$B$13,0)*价格阶梯!$B$13,"")</f>
        <v/>
      </c>
      <c r="J76" s="29">
        <f>IFERROR(ROUND($H76*价格阶梯!$C$18/100/价格阶梯!$B$13,0)*价格阶梯!$B$13,"")</f>
        <v/>
      </c>
      <c r="K76" s="29">
        <f>IFERROR(ROUND($H76*价格阶梯!$C$19/100/价格阶梯!$B$13,0)*价格阶梯!$B$13,"")</f>
        <v/>
      </c>
      <c r="L76" s="29">
        <f>IFERROR(ROUND($H76*价格阶梯!$C$20/100/价格阶梯!$B$13,0)*价格阶梯!$B$13,"")</f>
        <v/>
      </c>
      <c r="M76" s="29">
        <f>IFERROR(ROUND($H76*价格阶梯!$C$21/100/价格阶梯!$B$13,0)*价格阶梯!$B$13,"")</f>
        <v/>
      </c>
      <c r="N76" s="29">
        <f>IFERROR(ROUND($H76*价格阶梯!$C$22/100/价格阶梯!$B$13,0)*价格阶梯!$B$13,"")</f>
        <v/>
      </c>
      <c r="O76" s="29">
        <f>IFERROR(ROUND($H76*价格阶梯!$C$23/100/价格阶梯!$B$13,0)*价格阶梯!$B$13,"")</f>
        <v/>
      </c>
      <c r="P76" s="29">
        <f>IFERROR(ROUND($H76*价格阶梯!$C$24/100/价格阶梯!$B$13,0)*价格阶梯!$B$13,"")</f>
        <v/>
      </c>
      <c r="Q76" s="29">
        <f>IFERROR(ROUND($H76*价格阶梯!$C$25/100/价格阶梯!$B$13,0)*价格阶梯!$B$13,"")</f>
        <v/>
      </c>
      <c r="R76" s="29">
        <f>IFERROR(ROUND($H76*价格阶梯!$C$26/100/价格阶梯!$B$13,0)*价格阶梯!$B$13,"")</f>
        <v/>
      </c>
    </row>
    <row r="77">
      <c r="A77" s="32">
        <f>$A76+1</f>
        <v/>
      </c>
      <c r="B77" s="9">
        <f>IF($A77="","",CHOOSE(WEEKDAY(A77,2),"周一","周二","周三","周四","周五","周六","周日"))</f>
        <v/>
      </c>
      <c r="C77" s="5" t="inlineStr">
        <is>
          <t>D3</t>
        </is>
      </c>
      <c r="D77" s="27" t="n">
        <v>0.984</v>
      </c>
      <c r="E77" s="21">
        <f>IF($C77="","",IF($C77="D1",1.5,IF($C77="D2",1.2,IF($C77="D3",0.95,IF($C77="D4",0.7,"")))))</f>
        <v/>
      </c>
      <c r="F77" s="21">
        <f>IF($C77="","",IF($C77="D1",2,IF($C77="D2",1.5,IF($C77="D3",1.1,IF($C77="D4",0.85,"")))))</f>
        <v/>
      </c>
      <c r="G77" s="9">
        <f>IF(OR($D77="",$E77=""),"",IF(AND($D77&gt;=$E77,$D77&lt;=$F77),"合规","超范围"))</f>
        <v/>
      </c>
      <c r="H77" s="29">
        <f>IFERROR(ROUND(价格阶梯!$B$4*$D77/价格阶梯!$B$13,0)*价格阶梯!$B$13,"")</f>
        <v/>
      </c>
      <c r="I77" s="29">
        <f>IFERROR(ROUND($H77*价格阶梯!$C$17/100/价格阶梯!$B$13,0)*价格阶梯!$B$13,"")</f>
        <v/>
      </c>
      <c r="J77" s="29">
        <f>IFERROR(ROUND($H77*价格阶梯!$C$18/100/价格阶梯!$B$13,0)*价格阶梯!$B$13,"")</f>
        <v/>
      </c>
      <c r="K77" s="29">
        <f>IFERROR(ROUND($H77*价格阶梯!$C$19/100/价格阶梯!$B$13,0)*价格阶梯!$B$13,"")</f>
        <v/>
      </c>
      <c r="L77" s="29">
        <f>IFERROR(ROUND($H77*价格阶梯!$C$20/100/价格阶梯!$B$13,0)*价格阶梯!$B$13,"")</f>
        <v/>
      </c>
      <c r="M77" s="29">
        <f>IFERROR(ROUND($H77*价格阶梯!$C$21/100/价格阶梯!$B$13,0)*价格阶梯!$B$13,"")</f>
        <v/>
      </c>
      <c r="N77" s="29">
        <f>IFERROR(ROUND($H77*价格阶梯!$C$22/100/价格阶梯!$B$13,0)*价格阶梯!$B$13,"")</f>
        <v/>
      </c>
      <c r="O77" s="29">
        <f>IFERROR(ROUND($H77*价格阶梯!$C$23/100/价格阶梯!$B$13,0)*价格阶梯!$B$13,"")</f>
        <v/>
      </c>
      <c r="P77" s="29">
        <f>IFERROR(ROUND($H77*价格阶梯!$C$24/100/价格阶梯!$B$13,0)*价格阶梯!$B$13,"")</f>
        <v/>
      </c>
      <c r="Q77" s="29">
        <f>IFERROR(ROUND($H77*价格阶梯!$C$25/100/价格阶梯!$B$13,0)*价格阶梯!$B$13,"")</f>
        <v/>
      </c>
      <c r="R77" s="29">
        <f>IFERROR(ROUND($H77*价格阶梯!$C$26/100/价格阶梯!$B$13,0)*价格阶梯!$B$13,"")</f>
        <v/>
      </c>
    </row>
    <row r="78">
      <c r="A78" s="32">
        <f>$A77+1</f>
        <v/>
      </c>
      <c r="B78" s="9">
        <f>IF($A78="","",CHOOSE(WEEKDAY(A78,2),"周一","周二","周三","周四","周五","周六","周日"))</f>
        <v/>
      </c>
      <c r="C78" s="5" t="inlineStr">
        <is>
          <t>D3</t>
        </is>
      </c>
      <c r="D78" s="27" t="n">
        <v>0.996</v>
      </c>
      <c r="E78" s="21">
        <f>IF($C78="","",IF($C78="D1",1.5,IF($C78="D2",1.2,IF($C78="D3",0.95,IF($C78="D4",0.7,"")))))</f>
        <v/>
      </c>
      <c r="F78" s="21">
        <f>IF($C78="","",IF($C78="D1",2,IF($C78="D2",1.5,IF($C78="D3",1.1,IF($C78="D4",0.85,"")))))</f>
        <v/>
      </c>
      <c r="G78" s="9">
        <f>IF(OR($D78="",$E78=""),"",IF(AND($D78&gt;=$E78,$D78&lt;=$F78),"合规","超范围"))</f>
        <v/>
      </c>
      <c r="H78" s="29">
        <f>IFERROR(ROUND(价格阶梯!$B$4*$D78/价格阶梯!$B$13,0)*价格阶梯!$B$13,"")</f>
        <v/>
      </c>
      <c r="I78" s="29">
        <f>IFERROR(ROUND($H78*价格阶梯!$C$17/100/价格阶梯!$B$13,0)*价格阶梯!$B$13,"")</f>
        <v/>
      </c>
      <c r="J78" s="29">
        <f>IFERROR(ROUND($H78*价格阶梯!$C$18/100/价格阶梯!$B$13,0)*价格阶梯!$B$13,"")</f>
        <v/>
      </c>
      <c r="K78" s="29">
        <f>IFERROR(ROUND($H78*价格阶梯!$C$19/100/价格阶梯!$B$13,0)*价格阶梯!$B$13,"")</f>
        <v/>
      </c>
      <c r="L78" s="29">
        <f>IFERROR(ROUND($H78*价格阶梯!$C$20/100/价格阶梯!$B$13,0)*价格阶梯!$B$13,"")</f>
        <v/>
      </c>
      <c r="M78" s="29">
        <f>IFERROR(ROUND($H78*价格阶梯!$C$21/100/价格阶梯!$B$13,0)*价格阶梯!$B$13,"")</f>
        <v/>
      </c>
      <c r="N78" s="29">
        <f>IFERROR(ROUND($H78*价格阶梯!$C$22/100/价格阶梯!$B$13,0)*价格阶梯!$B$13,"")</f>
        <v/>
      </c>
      <c r="O78" s="29">
        <f>IFERROR(ROUND($H78*价格阶梯!$C$23/100/价格阶梯!$B$13,0)*价格阶梯!$B$13,"")</f>
        <v/>
      </c>
      <c r="P78" s="29">
        <f>IFERROR(ROUND($H78*价格阶梯!$C$24/100/价格阶梯!$B$13,0)*价格阶梯!$B$13,"")</f>
        <v/>
      </c>
      <c r="Q78" s="29">
        <f>IFERROR(ROUND($H78*价格阶梯!$C$25/100/价格阶梯!$B$13,0)*价格阶梯!$B$13,"")</f>
        <v/>
      </c>
      <c r="R78" s="29">
        <f>IFERROR(ROUND($H78*价格阶梯!$C$26/100/价格阶梯!$B$13,0)*价格阶梯!$B$13,"")</f>
        <v/>
      </c>
    </row>
    <row r="79">
      <c r="A79" s="32">
        <f>$A78+1</f>
        <v/>
      </c>
      <c r="B79" s="9">
        <f>IF($A79="","",CHOOSE(WEEKDAY(A79,2),"周一","周二","周三","周四","周五","周六","周日"))</f>
        <v/>
      </c>
      <c r="C79" s="5" t="inlineStr">
        <is>
          <t>D3</t>
        </is>
      </c>
      <c r="D79" s="27" t="n">
        <v>1.008</v>
      </c>
      <c r="E79" s="21">
        <f>IF($C79="","",IF($C79="D1",1.5,IF($C79="D2",1.2,IF($C79="D3",0.95,IF($C79="D4",0.7,"")))))</f>
        <v/>
      </c>
      <c r="F79" s="21">
        <f>IF($C79="","",IF($C79="D1",2,IF($C79="D2",1.5,IF($C79="D3",1.1,IF($C79="D4",0.85,"")))))</f>
        <v/>
      </c>
      <c r="G79" s="9">
        <f>IF(OR($D79="",$E79=""),"",IF(AND($D79&gt;=$E79,$D79&lt;=$F79),"合规","超范围"))</f>
        <v/>
      </c>
      <c r="H79" s="29">
        <f>IFERROR(ROUND(价格阶梯!$B$4*$D79/价格阶梯!$B$13,0)*价格阶梯!$B$13,"")</f>
        <v/>
      </c>
      <c r="I79" s="29">
        <f>IFERROR(ROUND($H79*价格阶梯!$C$17/100/价格阶梯!$B$13,0)*价格阶梯!$B$13,"")</f>
        <v/>
      </c>
      <c r="J79" s="29">
        <f>IFERROR(ROUND($H79*价格阶梯!$C$18/100/价格阶梯!$B$13,0)*价格阶梯!$B$13,"")</f>
        <v/>
      </c>
      <c r="K79" s="29">
        <f>IFERROR(ROUND($H79*价格阶梯!$C$19/100/价格阶梯!$B$13,0)*价格阶梯!$B$13,"")</f>
        <v/>
      </c>
      <c r="L79" s="29">
        <f>IFERROR(ROUND($H79*价格阶梯!$C$20/100/价格阶梯!$B$13,0)*价格阶梯!$B$13,"")</f>
        <v/>
      </c>
      <c r="M79" s="29">
        <f>IFERROR(ROUND($H79*价格阶梯!$C$21/100/价格阶梯!$B$13,0)*价格阶梯!$B$13,"")</f>
        <v/>
      </c>
      <c r="N79" s="29">
        <f>IFERROR(ROUND($H79*价格阶梯!$C$22/100/价格阶梯!$B$13,0)*价格阶梯!$B$13,"")</f>
        <v/>
      </c>
      <c r="O79" s="29">
        <f>IFERROR(ROUND($H79*价格阶梯!$C$23/100/价格阶梯!$B$13,0)*价格阶梯!$B$13,"")</f>
        <v/>
      </c>
      <c r="P79" s="29">
        <f>IFERROR(ROUND($H79*价格阶梯!$C$24/100/价格阶梯!$B$13,0)*价格阶梯!$B$13,"")</f>
        <v/>
      </c>
      <c r="Q79" s="29">
        <f>IFERROR(ROUND($H79*价格阶梯!$C$25/100/价格阶梯!$B$13,0)*价格阶梯!$B$13,"")</f>
        <v/>
      </c>
      <c r="R79" s="29">
        <f>IFERROR(ROUND($H79*价格阶梯!$C$26/100/价格阶梯!$B$13,0)*价格阶梯!$B$13,"")</f>
        <v/>
      </c>
    </row>
    <row r="80">
      <c r="A80" s="32">
        <f>$A79+1</f>
        <v/>
      </c>
      <c r="B80" s="9">
        <f>IF($A80="","",CHOOSE(WEEKDAY(A80,2),"周一","周二","周三","周四","周五","周六","周日"))</f>
        <v/>
      </c>
      <c r="C80" s="5" t="inlineStr">
        <is>
          <t>D1</t>
        </is>
      </c>
      <c r="D80" s="27" t="n">
        <v>1.63</v>
      </c>
      <c r="E80" s="21">
        <f>IF($C80="","",IF($C80="D1",1.5,IF($C80="D2",1.2,IF($C80="D3",0.95,IF($C80="D4",0.7,"")))))</f>
        <v/>
      </c>
      <c r="F80" s="21">
        <f>IF($C80="","",IF($C80="D1",2,IF($C80="D2",1.5,IF($C80="D3",1.1,IF($C80="D4",0.85,"")))))</f>
        <v/>
      </c>
      <c r="G80" s="9">
        <f>IF(OR($D80="",$E80=""),"",IF(AND($D80&gt;=$E80,$D80&lt;=$F80),"合规","超范围"))</f>
        <v/>
      </c>
      <c r="H80" s="29">
        <f>IFERROR(ROUND(价格阶梯!$B$4*$D80/价格阶梯!$B$13,0)*价格阶梯!$B$13,"")</f>
        <v/>
      </c>
      <c r="I80" s="29">
        <f>IFERROR(ROUND($H80*价格阶梯!$C$17/100/价格阶梯!$B$13,0)*价格阶梯!$B$13,"")</f>
        <v/>
      </c>
      <c r="J80" s="29">
        <f>IFERROR(ROUND($H80*价格阶梯!$C$18/100/价格阶梯!$B$13,0)*价格阶梯!$B$13,"")</f>
        <v/>
      </c>
      <c r="K80" s="29">
        <f>IFERROR(ROUND($H80*价格阶梯!$C$19/100/价格阶梯!$B$13,0)*价格阶梯!$B$13,"")</f>
        <v/>
      </c>
      <c r="L80" s="29">
        <f>IFERROR(ROUND($H80*价格阶梯!$C$20/100/价格阶梯!$B$13,0)*价格阶梯!$B$13,"")</f>
        <v/>
      </c>
      <c r="M80" s="29">
        <f>IFERROR(ROUND($H80*价格阶梯!$C$21/100/价格阶梯!$B$13,0)*价格阶梯!$B$13,"")</f>
        <v/>
      </c>
      <c r="N80" s="29">
        <f>IFERROR(ROUND($H80*价格阶梯!$C$22/100/价格阶梯!$B$13,0)*价格阶梯!$B$13,"")</f>
        <v/>
      </c>
      <c r="O80" s="29">
        <f>IFERROR(ROUND($H80*价格阶梯!$C$23/100/价格阶梯!$B$13,0)*价格阶梯!$B$13,"")</f>
        <v/>
      </c>
      <c r="P80" s="29">
        <f>IFERROR(ROUND($H80*价格阶梯!$C$24/100/价格阶梯!$B$13,0)*价格阶梯!$B$13,"")</f>
        <v/>
      </c>
      <c r="Q80" s="29">
        <f>IFERROR(ROUND($H80*价格阶梯!$C$25/100/价格阶梯!$B$13,0)*价格阶梯!$B$13,"")</f>
        <v/>
      </c>
      <c r="R80" s="29">
        <f>IFERROR(ROUND($H80*价格阶梯!$C$26/100/价格阶梯!$B$13,0)*价格阶梯!$B$13,"")</f>
        <v/>
      </c>
    </row>
    <row r="81">
      <c r="A81" s="32">
        <f>$A80+1</f>
        <v/>
      </c>
      <c r="B81" s="9">
        <f>IF($A81="","",CHOOSE(WEEKDAY(A81,2),"周一","周二","周三","周四","周五","周六","周日"))</f>
        <v/>
      </c>
      <c r="C81" s="5" t="inlineStr">
        <is>
          <t>D1</t>
        </is>
      </c>
      <c r="D81" s="27" t="n">
        <v>1.642</v>
      </c>
      <c r="E81" s="21">
        <f>IF($C81="","",IF($C81="D1",1.5,IF($C81="D2",1.2,IF($C81="D3",0.95,IF($C81="D4",0.7,"")))))</f>
        <v/>
      </c>
      <c r="F81" s="21">
        <f>IF($C81="","",IF($C81="D1",2,IF($C81="D2",1.5,IF($C81="D3",1.1,IF($C81="D4",0.85,"")))))</f>
        <v/>
      </c>
      <c r="G81" s="9">
        <f>IF(OR($D81="",$E81=""),"",IF(AND($D81&gt;=$E81,$D81&lt;=$F81),"合规","超范围"))</f>
        <v/>
      </c>
      <c r="H81" s="29">
        <f>IFERROR(ROUND(价格阶梯!$B$4*$D81/价格阶梯!$B$13,0)*价格阶梯!$B$13,"")</f>
        <v/>
      </c>
      <c r="I81" s="29">
        <f>IFERROR(ROUND($H81*价格阶梯!$C$17/100/价格阶梯!$B$13,0)*价格阶梯!$B$13,"")</f>
        <v/>
      </c>
      <c r="J81" s="29">
        <f>IFERROR(ROUND($H81*价格阶梯!$C$18/100/价格阶梯!$B$13,0)*价格阶梯!$B$13,"")</f>
        <v/>
      </c>
      <c r="K81" s="29">
        <f>IFERROR(ROUND($H81*价格阶梯!$C$19/100/价格阶梯!$B$13,0)*价格阶梯!$B$13,"")</f>
        <v/>
      </c>
      <c r="L81" s="29">
        <f>IFERROR(ROUND($H81*价格阶梯!$C$20/100/价格阶梯!$B$13,0)*价格阶梯!$B$13,"")</f>
        <v/>
      </c>
      <c r="M81" s="29">
        <f>IFERROR(ROUND($H81*价格阶梯!$C$21/100/价格阶梯!$B$13,0)*价格阶梯!$B$13,"")</f>
        <v/>
      </c>
      <c r="N81" s="29">
        <f>IFERROR(ROUND($H81*价格阶梯!$C$22/100/价格阶梯!$B$13,0)*价格阶梯!$B$13,"")</f>
        <v/>
      </c>
      <c r="O81" s="29">
        <f>IFERROR(ROUND($H81*价格阶梯!$C$23/100/价格阶梯!$B$13,0)*价格阶梯!$B$13,"")</f>
        <v/>
      </c>
      <c r="P81" s="29">
        <f>IFERROR(ROUND($H81*价格阶梯!$C$24/100/价格阶梯!$B$13,0)*价格阶梯!$B$13,"")</f>
        <v/>
      </c>
      <c r="Q81" s="29">
        <f>IFERROR(ROUND($H81*价格阶梯!$C$25/100/价格阶梯!$B$13,0)*价格阶梯!$B$13,"")</f>
        <v/>
      </c>
      <c r="R81" s="29">
        <f>IFERROR(ROUND($H81*价格阶梯!$C$26/100/价格阶梯!$B$13,0)*价格阶梯!$B$13,"")</f>
        <v/>
      </c>
    </row>
    <row r="82">
      <c r="A82" s="32">
        <f>$A81+1</f>
        <v/>
      </c>
      <c r="B82" s="9">
        <f>IF($A82="","",CHOOSE(WEEKDAY(A82,2),"周一","周二","周三","周四","周五","周六","周日"))</f>
        <v/>
      </c>
      <c r="C82" s="5" t="inlineStr">
        <is>
          <t>D3</t>
        </is>
      </c>
      <c r="D82" s="27" t="n">
        <v>1.044</v>
      </c>
      <c r="E82" s="21">
        <f>IF($C82="","",IF($C82="D1",1.5,IF($C82="D2",1.2,IF($C82="D3",0.95,IF($C82="D4",0.7,"")))))</f>
        <v/>
      </c>
      <c r="F82" s="21">
        <f>IF($C82="","",IF($C82="D1",2,IF($C82="D2",1.5,IF($C82="D3",1.1,IF($C82="D4",0.85,"")))))</f>
        <v/>
      </c>
      <c r="G82" s="9">
        <f>IF(OR($D82="",$E82=""),"",IF(AND($D82&gt;=$E82,$D82&lt;=$F82),"合规","超范围"))</f>
        <v/>
      </c>
      <c r="H82" s="29">
        <f>IFERROR(ROUND(价格阶梯!$B$4*$D82/价格阶梯!$B$13,0)*价格阶梯!$B$13,"")</f>
        <v/>
      </c>
      <c r="I82" s="29">
        <f>IFERROR(ROUND($H82*价格阶梯!$C$17/100/价格阶梯!$B$13,0)*价格阶梯!$B$13,"")</f>
        <v/>
      </c>
      <c r="J82" s="29">
        <f>IFERROR(ROUND($H82*价格阶梯!$C$18/100/价格阶梯!$B$13,0)*价格阶梯!$B$13,"")</f>
        <v/>
      </c>
      <c r="K82" s="29">
        <f>IFERROR(ROUND($H82*价格阶梯!$C$19/100/价格阶梯!$B$13,0)*价格阶梯!$B$13,"")</f>
        <v/>
      </c>
      <c r="L82" s="29">
        <f>IFERROR(ROUND($H82*价格阶梯!$C$20/100/价格阶梯!$B$13,0)*价格阶梯!$B$13,"")</f>
        <v/>
      </c>
      <c r="M82" s="29">
        <f>IFERROR(ROUND($H82*价格阶梯!$C$21/100/价格阶梯!$B$13,0)*价格阶梯!$B$13,"")</f>
        <v/>
      </c>
      <c r="N82" s="29">
        <f>IFERROR(ROUND($H82*价格阶梯!$C$22/100/价格阶梯!$B$13,0)*价格阶梯!$B$13,"")</f>
        <v/>
      </c>
      <c r="O82" s="29">
        <f>IFERROR(ROUND($H82*价格阶梯!$C$23/100/价格阶梯!$B$13,0)*价格阶梯!$B$13,"")</f>
        <v/>
      </c>
      <c r="P82" s="29">
        <f>IFERROR(ROUND($H82*价格阶梯!$C$24/100/价格阶梯!$B$13,0)*价格阶梯!$B$13,"")</f>
        <v/>
      </c>
      <c r="Q82" s="29">
        <f>IFERROR(ROUND($H82*价格阶梯!$C$25/100/价格阶梯!$B$13,0)*价格阶梯!$B$13,"")</f>
        <v/>
      </c>
      <c r="R82" s="29">
        <f>IFERROR(ROUND($H82*价格阶梯!$C$26/100/价格阶梯!$B$13,0)*价格阶梯!$B$13,"")</f>
        <v/>
      </c>
    </row>
    <row r="83">
      <c r="A83" s="32">
        <f>$A82+1</f>
        <v/>
      </c>
      <c r="B83" s="9">
        <f>IF($A83="","",CHOOSE(WEEKDAY(A83,2),"周一","周二","周三","周四","周五","周六","周日"))</f>
        <v/>
      </c>
      <c r="C83" s="5" t="inlineStr">
        <is>
          <t>D3</t>
        </is>
      </c>
      <c r="D83" s="27" t="n">
        <v>1.056</v>
      </c>
      <c r="E83" s="21">
        <f>IF($C83="","",IF($C83="D1",1.5,IF($C83="D2",1.2,IF($C83="D3",0.95,IF($C83="D4",0.7,"")))))</f>
        <v/>
      </c>
      <c r="F83" s="21">
        <f>IF($C83="","",IF($C83="D1",2,IF($C83="D2",1.5,IF($C83="D3",1.1,IF($C83="D4",0.85,"")))))</f>
        <v/>
      </c>
      <c r="G83" s="9">
        <f>IF(OR($D83="",$E83=""),"",IF(AND($D83&gt;=$E83,$D83&lt;=$F83),"合规","超范围"))</f>
        <v/>
      </c>
      <c r="H83" s="29">
        <f>IFERROR(ROUND(价格阶梯!$B$4*$D83/价格阶梯!$B$13,0)*价格阶梯!$B$13,"")</f>
        <v/>
      </c>
      <c r="I83" s="29">
        <f>IFERROR(ROUND($H83*价格阶梯!$C$17/100/价格阶梯!$B$13,0)*价格阶梯!$B$13,"")</f>
        <v/>
      </c>
      <c r="J83" s="29">
        <f>IFERROR(ROUND($H83*价格阶梯!$C$18/100/价格阶梯!$B$13,0)*价格阶梯!$B$13,"")</f>
        <v/>
      </c>
      <c r="K83" s="29">
        <f>IFERROR(ROUND($H83*价格阶梯!$C$19/100/价格阶梯!$B$13,0)*价格阶梯!$B$13,"")</f>
        <v/>
      </c>
      <c r="L83" s="29">
        <f>IFERROR(ROUND($H83*价格阶梯!$C$20/100/价格阶梯!$B$13,0)*价格阶梯!$B$13,"")</f>
        <v/>
      </c>
      <c r="M83" s="29">
        <f>IFERROR(ROUND($H83*价格阶梯!$C$21/100/价格阶梯!$B$13,0)*价格阶梯!$B$13,"")</f>
        <v/>
      </c>
      <c r="N83" s="29">
        <f>IFERROR(ROUND($H83*价格阶梯!$C$22/100/价格阶梯!$B$13,0)*价格阶梯!$B$13,"")</f>
        <v/>
      </c>
      <c r="O83" s="29">
        <f>IFERROR(ROUND($H83*价格阶梯!$C$23/100/价格阶梯!$B$13,0)*价格阶梯!$B$13,"")</f>
        <v/>
      </c>
      <c r="P83" s="29">
        <f>IFERROR(ROUND($H83*价格阶梯!$C$24/100/价格阶梯!$B$13,0)*价格阶梯!$B$13,"")</f>
        <v/>
      </c>
      <c r="Q83" s="29">
        <f>IFERROR(ROUND($H83*价格阶梯!$C$25/100/价格阶梯!$B$13,0)*价格阶梯!$B$13,"")</f>
        <v/>
      </c>
      <c r="R83" s="29">
        <f>IFERROR(ROUND($H83*价格阶梯!$C$26/100/价格阶梯!$B$13,0)*价格阶梯!$B$13,"")</f>
        <v/>
      </c>
    </row>
    <row r="84">
      <c r="A84" s="32">
        <f>$A83+1</f>
        <v/>
      </c>
      <c r="B84" s="9">
        <f>IF($A84="","",CHOOSE(WEEKDAY(A84,2),"周一","周二","周三","周四","周五","周六","周日"))</f>
        <v/>
      </c>
      <c r="C84" s="5" t="inlineStr">
        <is>
          <t>D3</t>
        </is>
      </c>
      <c r="D84" s="27" t="n">
        <v>0.984</v>
      </c>
      <c r="E84" s="21">
        <f>IF($C84="","",IF($C84="D1",1.5,IF($C84="D2",1.2,IF($C84="D3",0.95,IF($C84="D4",0.7,"")))))</f>
        <v/>
      </c>
      <c r="F84" s="21">
        <f>IF($C84="","",IF($C84="D1",2,IF($C84="D2",1.5,IF($C84="D3",1.1,IF($C84="D4",0.85,"")))))</f>
        <v/>
      </c>
      <c r="G84" s="9">
        <f>IF(OR($D84="",$E84=""),"",IF(AND($D84&gt;=$E84,$D84&lt;=$F84),"合规","超范围"))</f>
        <v/>
      </c>
      <c r="H84" s="29">
        <f>IFERROR(ROUND(价格阶梯!$B$4*$D84/价格阶梯!$B$13,0)*价格阶梯!$B$13,"")</f>
        <v/>
      </c>
      <c r="I84" s="29">
        <f>IFERROR(ROUND($H84*价格阶梯!$C$17/100/价格阶梯!$B$13,0)*价格阶梯!$B$13,"")</f>
        <v/>
      </c>
      <c r="J84" s="29">
        <f>IFERROR(ROUND($H84*价格阶梯!$C$18/100/价格阶梯!$B$13,0)*价格阶梯!$B$13,"")</f>
        <v/>
      </c>
      <c r="K84" s="29">
        <f>IFERROR(ROUND($H84*价格阶梯!$C$19/100/价格阶梯!$B$13,0)*价格阶梯!$B$13,"")</f>
        <v/>
      </c>
      <c r="L84" s="29">
        <f>IFERROR(ROUND($H84*价格阶梯!$C$20/100/价格阶梯!$B$13,0)*价格阶梯!$B$13,"")</f>
        <v/>
      </c>
      <c r="M84" s="29">
        <f>IFERROR(ROUND($H84*价格阶梯!$C$21/100/价格阶梯!$B$13,0)*价格阶梯!$B$13,"")</f>
        <v/>
      </c>
      <c r="N84" s="29">
        <f>IFERROR(ROUND($H84*价格阶梯!$C$22/100/价格阶梯!$B$13,0)*价格阶梯!$B$13,"")</f>
        <v/>
      </c>
      <c r="O84" s="29">
        <f>IFERROR(ROUND($H84*价格阶梯!$C$23/100/价格阶梯!$B$13,0)*价格阶梯!$B$13,"")</f>
        <v/>
      </c>
      <c r="P84" s="29">
        <f>IFERROR(ROUND($H84*价格阶梯!$C$24/100/价格阶梯!$B$13,0)*价格阶梯!$B$13,"")</f>
        <v/>
      </c>
      <c r="Q84" s="29">
        <f>IFERROR(ROUND($H84*价格阶梯!$C$25/100/价格阶梯!$B$13,0)*价格阶梯!$B$13,"")</f>
        <v/>
      </c>
      <c r="R84" s="29">
        <f>IFERROR(ROUND($H84*价格阶梯!$C$26/100/价格阶梯!$B$13,0)*价格阶梯!$B$13,"")</f>
        <v/>
      </c>
    </row>
    <row r="85">
      <c r="A85" s="32">
        <f>$A84+1</f>
        <v/>
      </c>
      <c r="B85" s="9">
        <f>IF($A85="","",CHOOSE(WEEKDAY(A85,2),"周一","周二","周三","周四","周五","周六","周日"))</f>
        <v/>
      </c>
      <c r="C85" s="5" t="inlineStr">
        <is>
          <t>D3</t>
        </is>
      </c>
      <c r="D85" s="27" t="n">
        <v>0.996</v>
      </c>
      <c r="E85" s="21">
        <f>IF($C85="","",IF($C85="D1",1.5,IF($C85="D2",1.2,IF($C85="D3",0.95,IF($C85="D4",0.7,"")))))</f>
        <v/>
      </c>
      <c r="F85" s="21">
        <f>IF($C85="","",IF($C85="D1",2,IF($C85="D2",1.5,IF($C85="D3",1.1,IF($C85="D4",0.85,"")))))</f>
        <v/>
      </c>
      <c r="G85" s="9">
        <f>IF(OR($D85="",$E85=""),"",IF(AND($D85&gt;=$E85,$D85&lt;=$F85),"合规","超范围"))</f>
        <v/>
      </c>
      <c r="H85" s="29">
        <f>IFERROR(ROUND(价格阶梯!$B$4*$D85/价格阶梯!$B$13,0)*价格阶梯!$B$13,"")</f>
        <v/>
      </c>
      <c r="I85" s="29">
        <f>IFERROR(ROUND($H85*价格阶梯!$C$17/100/价格阶梯!$B$13,0)*价格阶梯!$B$13,"")</f>
        <v/>
      </c>
      <c r="J85" s="29">
        <f>IFERROR(ROUND($H85*价格阶梯!$C$18/100/价格阶梯!$B$13,0)*价格阶梯!$B$13,"")</f>
        <v/>
      </c>
      <c r="K85" s="29">
        <f>IFERROR(ROUND($H85*价格阶梯!$C$19/100/价格阶梯!$B$13,0)*价格阶梯!$B$13,"")</f>
        <v/>
      </c>
      <c r="L85" s="29">
        <f>IFERROR(ROUND($H85*价格阶梯!$C$20/100/价格阶梯!$B$13,0)*价格阶梯!$B$13,"")</f>
        <v/>
      </c>
      <c r="M85" s="29">
        <f>IFERROR(ROUND($H85*价格阶梯!$C$21/100/价格阶梯!$B$13,0)*价格阶梯!$B$13,"")</f>
        <v/>
      </c>
      <c r="N85" s="29">
        <f>IFERROR(ROUND($H85*价格阶梯!$C$22/100/价格阶梯!$B$13,0)*价格阶梯!$B$13,"")</f>
        <v/>
      </c>
      <c r="O85" s="29">
        <f>IFERROR(ROUND($H85*价格阶梯!$C$23/100/价格阶梯!$B$13,0)*价格阶梯!$B$13,"")</f>
        <v/>
      </c>
      <c r="P85" s="29">
        <f>IFERROR(ROUND($H85*价格阶梯!$C$24/100/价格阶梯!$B$13,0)*价格阶梯!$B$13,"")</f>
        <v/>
      </c>
      <c r="Q85" s="29">
        <f>IFERROR(ROUND($H85*价格阶梯!$C$25/100/价格阶梯!$B$13,0)*价格阶梯!$B$13,"")</f>
        <v/>
      </c>
      <c r="R85" s="29">
        <f>IFERROR(ROUND($H85*价格阶梯!$C$26/100/价格阶梯!$B$13,0)*价格阶梯!$B$13,"")</f>
        <v/>
      </c>
    </row>
    <row r="86">
      <c r="A86" s="32">
        <f>$A85+1</f>
        <v/>
      </c>
      <c r="B86" s="9">
        <f>IF($A86="","",CHOOSE(WEEKDAY(A86,2),"周一","周二","周三","周四","周五","周六","周日"))</f>
        <v/>
      </c>
      <c r="C86" s="5" t="inlineStr">
        <is>
          <t>D3</t>
        </is>
      </c>
      <c r="D86" s="27" t="n">
        <v>1.008</v>
      </c>
      <c r="E86" s="21">
        <f>IF($C86="","",IF($C86="D1",1.5,IF($C86="D2",1.2,IF($C86="D3",0.95,IF($C86="D4",0.7,"")))))</f>
        <v/>
      </c>
      <c r="F86" s="21">
        <f>IF($C86="","",IF($C86="D1",2,IF($C86="D2",1.5,IF($C86="D3",1.1,IF($C86="D4",0.85,"")))))</f>
        <v/>
      </c>
      <c r="G86" s="9">
        <f>IF(OR($D86="",$E86=""),"",IF(AND($D86&gt;=$E86,$D86&lt;=$F86),"合规","超范围"))</f>
        <v/>
      </c>
      <c r="H86" s="29">
        <f>IFERROR(ROUND(价格阶梯!$B$4*$D86/价格阶梯!$B$13,0)*价格阶梯!$B$13,"")</f>
        <v/>
      </c>
      <c r="I86" s="29">
        <f>IFERROR(ROUND($H86*价格阶梯!$C$17/100/价格阶梯!$B$13,0)*价格阶梯!$B$13,"")</f>
        <v/>
      </c>
      <c r="J86" s="29">
        <f>IFERROR(ROUND($H86*价格阶梯!$C$18/100/价格阶梯!$B$13,0)*价格阶梯!$B$13,"")</f>
        <v/>
      </c>
      <c r="K86" s="29">
        <f>IFERROR(ROUND($H86*价格阶梯!$C$19/100/价格阶梯!$B$13,0)*价格阶梯!$B$13,"")</f>
        <v/>
      </c>
      <c r="L86" s="29">
        <f>IFERROR(ROUND($H86*价格阶梯!$C$20/100/价格阶梯!$B$13,0)*价格阶梯!$B$13,"")</f>
        <v/>
      </c>
      <c r="M86" s="29">
        <f>IFERROR(ROUND($H86*价格阶梯!$C$21/100/价格阶梯!$B$13,0)*价格阶梯!$B$13,"")</f>
        <v/>
      </c>
      <c r="N86" s="29">
        <f>IFERROR(ROUND($H86*价格阶梯!$C$22/100/价格阶梯!$B$13,0)*价格阶梯!$B$13,"")</f>
        <v/>
      </c>
      <c r="O86" s="29">
        <f>IFERROR(ROUND($H86*价格阶梯!$C$23/100/价格阶梯!$B$13,0)*价格阶梯!$B$13,"")</f>
        <v/>
      </c>
      <c r="P86" s="29">
        <f>IFERROR(ROUND($H86*价格阶梯!$C$24/100/价格阶梯!$B$13,0)*价格阶梯!$B$13,"")</f>
        <v/>
      </c>
      <c r="Q86" s="29">
        <f>IFERROR(ROUND($H86*价格阶梯!$C$25/100/价格阶梯!$B$13,0)*价格阶梯!$B$13,"")</f>
        <v/>
      </c>
      <c r="R86" s="29">
        <f>IFERROR(ROUND($H86*价格阶梯!$C$26/100/价格阶梯!$B$13,0)*价格阶梯!$B$13,"")</f>
        <v/>
      </c>
    </row>
    <row r="87">
      <c r="A87" s="32">
        <f>$A86+1</f>
        <v/>
      </c>
      <c r="B87" s="9">
        <f>IF($A87="","",CHOOSE(WEEKDAY(A87,2),"周一","周二","周三","周四","周五","周六","周日"))</f>
        <v/>
      </c>
      <c r="C87" s="5" t="inlineStr">
        <is>
          <t>D3</t>
        </is>
      </c>
      <c r="D87" s="27" t="n">
        <v>1.02</v>
      </c>
      <c r="E87" s="21">
        <f>IF($C87="","",IF($C87="D1",1.5,IF($C87="D2",1.2,IF($C87="D3",0.95,IF($C87="D4",0.7,"")))))</f>
        <v/>
      </c>
      <c r="F87" s="21">
        <f>IF($C87="","",IF($C87="D1",2,IF($C87="D2",1.5,IF($C87="D3",1.1,IF($C87="D4",0.85,"")))))</f>
        <v/>
      </c>
      <c r="G87" s="9">
        <f>IF(OR($D87="",$E87=""),"",IF(AND($D87&gt;=$E87,$D87&lt;=$F87),"合规","超范围"))</f>
        <v/>
      </c>
      <c r="H87" s="29">
        <f>IFERROR(ROUND(价格阶梯!$B$4*$D87/价格阶梯!$B$13,0)*价格阶梯!$B$13,"")</f>
        <v/>
      </c>
      <c r="I87" s="29">
        <f>IFERROR(ROUND($H87*价格阶梯!$C$17/100/价格阶梯!$B$13,0)*价格阶梯!$B$13,"")</f>
        <v/>
      </c>
      <c r="J87" s="29">
        <f>IFERROR(ROUND($H87*价格阶梯!$C$18/100/价格阶梯!$B$13,0)*价格阶梯!$B$13,"")</f>
        <v/>
      </c>
      <c r="K87" s="29">
        <f>IFERROR(ROUND($H87*价格阶梯!$C$19/100/价格阶梯!$B$13,0)*价格阶梯!$B$13,"")</f>
        <v/>
      </c>
      <c r="L87" s="29">
        <f>IFERROR(ROUND($H87*价格阶梯!$C$20/100/价格阶梯!$B$13,0)*价格阶梯!$B$13,"")</f>
        <v/>
      </c>
      <c r="M87" s="29">
        <f>IFERROR(ROUND($H87*价格阶梯!$C$21/100/价格阶梯!$B$13,0)*价格阶梯!$B$13,"")</f>
        <v/>
      </c>
      <c r="N87" s="29">
        <f>IFERROR(ROUND($H87*价格阶梯!$C$22/100/价格阶梯!$B$13,0)*价格阶梯!$B$13,"")</f>
        <v/>
      </c>
      <c r="O87" s="29">
        <f>IFERROR(ROUND($H87*价格阶梯!$C$23/100/价格阶梯!$B$13,0)*价格阶梯!$B$13,"")</f>
        <v/>
      </c>
      <c r="P87" s="29">
        <f>IFERROR(ROUND($H87*价格阶梯!$C$24/100/价格阶梯!$B$13,0)*价格阶梯!$B$13,"")</f>
        <v/>
      </c>
      <c r="Q87" s="29">
        <f>IFERROR(ROUND($H87*价格阶梯!$C$25/100/价格阶梯!$B$13,0)*价格阶梯!$B$13,"")</f>
        <v/>
      </c>
      <c r="R87" s="29">
        <f>IFERROR(ROUND($H87*价格阶梯!$C$26/100/价格阶梯!$B$13,0)*价格阶梯!$B$13,"")</f>
        <v/>
      </c>
    </row>
    <row r="88">
      <c r="A88" s="32">
        <f>$A87+1</f>
        <v/>
      </c>
      <c r="B88" s="9">
        <f>IF($A88="","",CHOOSE(WEEKDAY(A88,2),"周一","周二","周三","周四","周五","周六","周日"))</f>
        <v/>
      </c>
      <c r="C88" s="5" t="inlineStr">
        <is>
          <t>D3</t>
        </is>
      </c>
      <c r="D88" s="27" t="n">
        <v>1.032</v>
      </c>
      <c r="E88" s="21">
        <f>IF($C88="","",IF($C88="D1",1.5,IF($C88="D2",1.2,IF($C88="D3",0.95,IF($C88="D4",0.7,"")))))</f>
        <v/>
      </c>
      <c r="F88" s="21">
        <f>IF($C88="","",IF($C88="D1",2,IF($C88="D2",1.5,IF($C88="D3",1.1,IF($C88="D4",0.85,"")))))</f>
        <v/>
      </c>
      <c r="G88" s="9">
        <f>IF(OR($D88="",$E88=""),"",IF(AND($D88&gt;=$E88,$D88&lt;=$F88),"合规","超范围"))</f>
        <v/>
      </c>
      <c r="H88" s="29">
        <f>IFERROR(ROUND(价格阶梯!$B$4*$D88/价格阶梯!$B$13,0)*价格阶梯!$B$13,"")</f>
        <v/>
      </c>
      <c r="I88" s="29">
        <f>IFERROR(ROUND($H88*价格阶梯!$C$17/100/价格阶梯!$B$13,0)*价格阶梯!$B$13,"")</f>
        <v/>
      </c>
      <c r="J88" s="29">
        <f>IFERROR(ROUND($H88*价格阶梯!$C$18/100/价格阶梯!$B$13,0)*价格阶梯!$B$13,"")</f>
        <v/>
      </c>
      <c r="K88" s="29">
        <f>IFERROR(ROUND($H88*价格阶梯!$C$19/100/价格阶梯!$B$13,0)*价格阶梯!$B$13,"")</f>
        <v/>
      </c>
      <c r="L88" s="29">
        <f>IFERROR(ROUND($H88*价格阶梯!$C$20/100/价格阶梯!$B$13,0)*价格阶梯!$B$13,"")</f>
        <v/>
      </c>
      <c r="M88" s="29">
        <f>IFERROR(ROUND($H88*价格阶梯!$C$21/100/价格阶梯!$B$13,0)*价格阶梯!$B$13,"")</f>
        <v/>
      </c>
      <c r="N88" s="29">
        <f>IFERROR(ROUND($H88*价格阶梯!$C$22/100/价格阶梯!$B$13,0)*价格阶梯!$B$13,"")</f>
        <v/>
      </c>
      <c r="O88" s="29">
        <f>IFERROR(ROUND($H88*价格阶梯!$C$23/100/价格阶梯!$B$13,0)*价格阶梯!$B$13,"")</f>
        <v/>
      </c>
      <c r="P88" s="29">
        <f>IFERROR(ROUND($H88*价格阶梯!$C$24/100/价格阶梯!$B$13,0)*价格阶梯!$B$13,"")</f>
        <v/>
      </c>
      <c r="Q88" s="29">
        <f>IFERROR(ROUND($H88*价格阶梯!$C$25/100/价格阶梯!$B$13,0)*价格阶梯!$B$13,"")</f>
        <v/>
      </c>
      <c r="R88" s="29">
        <f>IFERROR(ROUND($H88*价格阶梯!$C$26/100/价格阶梯!$B$13,0)*价格阶梯!$B$13,"")</f>
        <v/>
      </c>
    </row>
    <row r="89">
      <c r="A89" s="32">
        <f>$A88+1</f>
        <v/>
      </c>
      <c r="B89" s="9">
        <f>IF($A89="","",CHOOSE(WEEKDAY(A89,2),"周一","周二","周三","周四","周五","周六","周日"))</f>
        <v/>
      </c>
      <c r="C89" s="5" t="inlineStr">
        <is>
          <t>D3</t>
        </is>
      </c>
      <c r="D89" s="27" t="n">
        <v>1.044</v>
      </c>
      <c r="E89" s="21">
        <f>IF($C89="","",IF($C89="D1",1.5,IF($C89="D2",1.2,IF($C89="D3",0.95,IF($C89="D4",0.7,"")))))</f>
        <v/>
      </c>
      <c r="F89" s="21">
        <f>IF($C89="","",IF($C89="D1",2,IF($C89="D2",1.5,IF($C89="D3",1.1,IF($C89="D4",0.85,"")))))</f>
        <v/>
      </c>
      <c r="G89" s="9">
        <f>IF(OR($D89="",$E89=""),"",IF(AND($D89&gt;=$E89,$D89&lt;=$F89),"合规","超范围"))</f>
        <v/>
      </c>
      <c r="H89" s="29">
        <f>IFERROR(ROUND(价格阶梯!$B$4*$D89/价格阶梯!$B$13,0)*价格阶梯!$B$13,"")</f>
        <v/>
      </c>
      <c r="I89" s="29">
        <f>IFERROR(ROUND($H89*价格阶梯!$C$17/100/价格阶梯!$B$13,0)*价格阶梯!$B$13,"")</f>
        <v/>
      </c>
      <c r="J89" s="29">
        <f>IFERROR(ROUND($H89*价格阶梯!$C$18/100/价格阶梯!$B$13,0)*价格阶梯!$B$13,"")</f>
        <v/>
      </c>
      <c r="K89" s="29">
        <f>IFERROR(ROUND($H89*价格阶梯!$C$19/100/价格阶梯!$B$13,0)*价格阶梯!$B$13,"")</f>
        <v/>
      </c>
      <c r="L89" s="29">
        <f>IFERROR(ROUND($H89*价格阶梯!$C$20/100/价格阶梯!$B$13,0)*价格阶梯!$B$13,"")</f>
        <v/>
      </c>
      <c r="M89" s="29">
        <f>IFERROR(ROUND($H89*价格阶梯!$C$21/100/价格阶梯!$B$13,0)*价格阶梯!$B$13,"")</f>
        <v/>
      </c>
      <c r="N89" s="29">
        <f>IFERROR(ROUND($H89*价格阶梯!$C$22/100/价格阶梯!$B$13,0)*价格阶梯!$B$13,"")</f>
        <v/>
      </c>
      <c r="O89" s="29">
        <f>IFERROR(ROUND($H89*价格阶梯!$C$23/100/价格阶梯!$B$13,0)*价格阶梯!$B$13,"")</f>
        <v/>
      </c>
      <c r="P89" s="29">
        <f>IFERROR(ROUND($H89*价格阶梯!$C$24/100/价格阶梯!$B$13,0)*价格阶梯!$B$13,"")</f>
        <v/>
      </c>
      <c r="Q89" s="29">
        <f>IFERROR(ROUND($H89*价格阶梯!$C$25/100/价格阶梯!$B$13,0)*价格阶梯!$B$13,"")</f>
        <v/>
      </c>
      <c r="R89" s="29">
        <f>IFERROR(ROUND($H89*价格阶梯!$C$26/100/价格阶梯!$B$13,0)*价格阶梯!$B$13,"")</f>
        <v/>
      </c>
    </row>
    <row r="90">
      <c r="A90" s="32">
        <f>$A89+1</f>
        <v/>
      </c>
      <c r="B90" s="9">
        <f>IF($A90="","",CHOOSE(WEEKDAY(A90,2),"周一","周二","周三","周四","周五","周六","周日"))</f>
        <v/>
      </c>
      <c r="C90" s="5" t="inlineStr">
        <is>
          <t>D3</t>
        </is>
      </c>
      <c r="D90" s="27" t="n">
        <v>1.056</v>
      </c>
      <c r="E90" s="21">
        <f>IF($C90="","",IF($C90="D1",1.5,IF($C90="D2",1.2,IF($C90="D3",0.95,IF($C90="D4",0.7,"")))))</f>
        <v/>
      </c>
      <c r="F90" s="21">
        <f>IF($C90="","",IF($C90="D1",2,IF($C90="D2",1.5,IF($C90="D3",1.1,IF($C90="D4",0.85,"")))))</f>
        <v/>
      </c>
      <c r="G90" s="9">
        <f>IF(OR($D90="",$E90=""),"",IF(AND($D90&gt;=$E90,$D90&lt;=$F90),"合规","超范围"))</f>
        <v/>
      </c>
      <c r="H90" s="29">
        <f>IFERROR(ROUND(价格阶梯!$B$4*$D90/价格阶梯!$B$13,0)*价格阶梯!$B$13,"")</f>
        <v/>
      </c>
      <c r="I90" s="29">
        <f>IFERROR(ROUND($H90*价格阶梯!$C$17/100/价格阶梯!$B$13,0)*价格阶梯!$B$13,"")</f>
        <v/>
      </c>
      <c r="J90" s="29">
        <f>IFERROR(ROUND($H90*价格阶梯!$C$18/100/价格阶梯!$B$13,0)*价格阶梯!$B$13,"")</f>
        <v/>
      </c>
      <c r="K90" s="29">
        <f>IFERROR(ROUND($H90*价格阶梯!$C$19/100/价格阶梯!$B$13,0)*价格阶梯!$B$13,"")</f>
        <v/>
      </c>
      <c r="L90" s="29">
        <f>IFERROR(ROUND($H90*价格阶梯!$C$20/100/价格阶梯!$B$13,0)*价格阶梯!$B$13,"")</f>
        <v/>
      </c>
      <c r="M90" s="29">
        <f>IFERROR(ROUND($H90*价格阶梯!$C$21/100/价格阶梯!$B$13,0)*价格阶梯!$B$13,"")</f>
        <v/>
      </c>
      <c r="N90" s="29">
        <f>IFERROR(ROUND($H90*价格阶梯!$C$22/100/价格阶梯!$B$13,0)*价格阶梯!$B$13,"")</f>
        <v/>
      </c>
      <c r="O90" s="29">
        <f>IFERROR(ROUND($H90*价格阶梯!$C$23/100/价格阶梯!$B$13,0)*价格阶梯!$B$13,"")</f>
        <v/>
      </c>
      <c r="P90" s="29">
        <f>IFERROR(ROUND($H90*价格阶梯!$C$24/100/价格阶梯!$B$13,0)*价格阶梯!$B$13,"")</f>
        <v/>
      </c>
      <c r="Q90" s="29">
        <f>IFERROR(ROUND($H90*价格阶梯!$C$25/100/价格阶梯!$B$13,0)*价格阶梯!$B$13,"")</f>
        <v/>
      </c>
      <c r="R90" s="29">
        <f>IFERROR(ROUND($H90*价格阶梯!$C$26/100/价格阶梯!$B$13,0)*价格阶梯!$B$13,"")</f>
        <v/>
      </c>
    </row>
    <row r="91">
      <c r="A91" s="32">
        <f>$A90+1</f>
        <v/>
      </c>
      <c r="B91" s="9">
        <f>IF($A91="","",CHOOSE(WEEKDAY(A91,2),"周一","周二","周三","周四","周五","周六","周日"))</f>
        <v/>
      </c>
      <c r="C91" s="5" t="inlineStr">
        <is>
          <t>D3</t>
        </is>
      </c>
      <c r="D91" s="27" t="n">
        <v>0.984</v>
      </c>
      <c r="E91" s="21">
        <f>IF($C91="","",IF($C91="D1",1.5,IF($C91="D2",1.2,IF($C91="D3",0.95,IF($C91="D4",0.7,"")))))</f>
        <v/>
      </c>
      <c r="F91" s="21">
        <f>IF($C91="","",IF($C91="D1",2,IF($C91="D2",1.5,IF($C91="D3",1.1,IF($C91="D4",0.85,"")))))</f>
        <v/>
      </c>
      <c r="G91" s="9">
        <f>IF(OR($D91="",$E91=""),"",IF(AND($D91&gt;=$E91,$D91&lt;=$F91),"合规","超范围"))</f>
        <v/>
      </c>
      <c r="H91" s="29">
        <f>IFERROR(ROUND(价格阶梯!$B$4*$D91/价格阶梯!$B$13,0)*价格阶梯!$B$13,"")</f>
        <v/>
      </c>
      <c r="I91" s="29">
        <f>IFERROR(ROUND($H91*价格阶梯!$C$17/100/价格阶梯!$B$13,0)*价格阶梯!$B$13,"")</f>
        <v/>
      </c>
      <c r="J91" s="29">
        <f>IFERROR(ROUND($H91*价格阶梯!$C$18/100/价格阶梯!$B$13,0)*价格阶梯!$B$13,"")</f>
        <v/>
      </c>
      <c r="K91" s="29">
        <f>IFERROR(ROUND($H91*价格阶梯!$C$19/100/价格阶梯!$B$13,0)*价格阶梯!$B$13,"")</f>
        <v/>
      </c>
      <c r="L91" s="29">
        <f>IFERROR(ROUND($H91*价格阶梯!$C$20/100/价格阶梯!$B$13,0)*价格阶梯!$B$13,"")</f>
        <v/>
      </c>
      <c r="M91" s="29">
        <f>IFERROR(ROUND($H91*价格阶梯!$C$21/100/价格阶梯!$B$13,0)*价格阶梯!$B$13,"")</f>
        <v/>
      </c>
      <c r="N91" s="29">
        <f>IFERROR(ROUND($H91*价格阶梯!$C$22/100/价格阶梯!$B$13,0)*价格阶梯!$B$13,"")</f>
        <v/>
      </c>
      <c r="O91" s="29">
        <f>IFERROR(ROUND($H91*价格阶梯!$C$23/100/价格阶梯!$B$13,0)*价格阶梯!$B$13,"")</f>
        <v/>
      </c>
      <c r="P91" s="29">
        <f>IFERROR(ROUND($H91*价格阶梯!$C$24/100/价格阶梯!$B$13,0)*价格阶梯!$B$13,"")</f>
        <v/>
      </c>
      <c r="Q91" s="29">
        <f>IFERROR(ROUND($H91*价格阶梯!$C$25/100/价格阶梯!$B$13,0)*价格阶梯!$B$13,"")</f>
        <v/>
      </c>
      <c r="R91" s="29">
        <f>IFERROR(ROUND($H91*价格阶梯!$C$26/100/价格阶梯!$B$13,0)*价格阶梯!$B$13,"")</f>
        <v/>
      </c>
    </row>
    <row r="92">
      <c r="A92" s="32">
        <f>$A91+1</f>
        <v/>
      </c>
      <c r="B92" s="9">
        <f>IF($A92="","",CHOOSE(WEEKDAY(A92,2),"周一","周二","周三","周四","周五","周六","周日"))</f>
        <v/>
      </c>
      <c r="C92" s="5" t="inlineStr">
        <is>
          <t>D3</t>
        </is>
      </c>
      <c r="D92" s="27" t="n">
        <v>0.996</v>
      </c>
      <c r="E92" s="21">
        <f>IF($C92="","",IF($C92="D1",1.5,IF($C92="D2",1.2,IF($C92="D3",0.95,IF($C92="D4",0.7,"")))))</f>
        <v/>
      </c>
      <c r="F92" s="21">
        <f>IF($C92="","",IF($C92="D1",2,IF($C92="D2",1.5,IF($C92="D3",1.1,IF($C92="D4",0.85,"")))))</f>
        <v/>
      </c>
      <c r="G92" s="9">
        <f>IF(OR($D92="",$E92=""),"",IF(AND($D92&gt;=$E92,$D92&lt;=$F92),"合规","超范围"))</f>
        <v/>
      </c>
      <c r="H92" s="29">
        <f>IFERROR(ROUND(价格阶梯!$B$4*$D92/价格阶梯!$B$13,0)*价格阶梯!$B$13,"")</f>
        <v/>
      </c>
      <c r="I92" s="29">
        <f>IFERROR(ROUND($H92*价格阶梯!$C$17/100/价格阶梯!$B$13,0)*价格阶梯!$B$13,"")</f>
        <v/>
      </c>
      <c r="J92" s="29">
        <f>IFERROR(ROUND($H92*价格阶梯!$C$18/100/价格阶梯!$B$13,0)*价格阶梯!$B$13,"")</f>
        <v/>
      </c>
      <c r="K92" s="29">
        <f>IFERROR(ROUND($H92*价格阶梯!$C$19/100/价格阶梯!$B$13,0)*价格阶梯!$B$13,"")</f>
        <v/>
      </c>
      <c r="L92" s="29">
        <f>IFERROR(ROUND($H92*价格阶梯!$C$20/100/价格阶梯!$B$13,0)*价格阶梯!$B$13,"")</f>
        <v/>
      </c>
      <c r="M92" s="29">
        <f>IFERROR(ROUND($H92*价格阶梯!$C$21/100/价格阶梯!$B$13,0)*价格阶梯!$B$13,"")</f>
        <v/>
      </c>
      <c r="N92" s="29">
        <f>IFERROR(ROUND($H92*价格阶梯!$C$22/100/价格阶梯!$B$13,0)*价格阶梯!$B$13,"")</f>
        <v/>
      </c>
      <c r="O92" s="29">
        <f>IFERROR(ROUND($H92*价格阶梯!$C$23/100/价格阶梯!$B$13,0)*价格阶梯!$B$13,"")</f>
        <v/>
      </c>
      <c r="P92" s="29">
        <f>IFERROR(ROUND($H92*价格阶梯!$C$24/100/价格阶梯!$B$13,0)*价格阶梯!$B$13,"")</f>
        <v/>
      </c>
      <c r="Q92" s="29">
        <f>IFERROR(ROUND($H92*价格阶梯!$C$25/100/价格阶梯!$B$13,0)*价格阶梯!$B$13,"")</f>
        <v/>
      </c>
      <c r="R92" s="29">
        <f>IFERROR(ROUND($H92*价格阶梯!$C$26/100/价格阶梯!$B$13,0)*价格阶梯!$B$13,"")</f>
        <v/>
      </c>
    </row>
    <row r="93">
      <c r="A93" s="32">
        <f>$A92+1</f>
        <v/>
      </c>
      <c r="B93" s="9">
        <f>IF($A93="","",CHOOSE(WEEKDAY(A93,2),"周一","周二","周三","周四","周五","周六","周日"))</f>
        <v/>
      </c>
      <c r="C93" s="5" t="inlineStr">
        <is>
          <t>D3</t>
        </is>
      </c>
      <c r="D93" s="27" t="n">
        <v>1.008</v>
      </c>
      <c r="E93" s="21">
        <f>IF($C93="","",IF($C93="D1",1.5,IF($C93="D2",1.2,IF($C93="D3",0.95,IF($C93="D4",0.7,"")))))</f>
        <v/>
      </c>
      <c r="F93" s="21">
        <f>IF($C93="","",IF($C93="D1",2,IF($C93="D2",1.5,IF($C93="D3",1.1,IF($C93="D4",0.85,"")))))</f>
        <v/>
      </c>
      <c r="G93" s="9">
        <f>IF(OR($D93="",$E93=""),"",IF(AND($D93&gt;=$E93,$D93&lt;=$F93),"合规","超范围"))</f>
        <v/>
      </c>
      <c r="H93" s="29">
        <f>IFERROR(ROUND(价格阶梯!$B$4*$D93/价格阶梯!$B$13,0)*价格阶梯!$B$13,"")</f>
        <v/>
      </c>
      <c r="I93" s="29">
        <f>IFERROR(ROUND($H93*价格阶梯!$C$17/100/价格阶梯!$B$13,0)*价格阶梯!$B$13,"")</f>
        <v/>
      </c>
      <c r="J93" s="29">
        <f>IFERROR(ROUND($H93*价格阶梯!$C$18/100/价格阶梯!$B$13,0)*价格阶梯!$B$13,"")</f>
        <v/>
      </c>
      <c r="K93" s="29">
        <f>IFERROR(ROUND($H93*价格阶梯!$C$19/100/价格阶梯!$B$13,0)*价格阶梯!$B$13,"")</f>
        <v/>
      </c>
      <c r="L93" s="29">
        <f>IFERROR(ROUND($H93*价格阶梯!$C$20/100/价格阶梯!$B$13,0)*价格阶梯!$B$13,"")</f>
        <v/>
      </c>
      <c r="M93" s="29">
        <f>IFERROR(ROUND($H93*价格阶梯!$C$21/100/价格阶梯!$B$13,0)*价格阶梯!$B$13,"")</f>
        <v/>
      </c>
      <c r="N93" s="29">
        <f>IFERROR(ROUND($H93*价格阶梯!$C$22/100/价格阶梯!$B$13,0)*价格阶梯!$B$13,"")</f>
        <v/>
      </c>
      <c r="O93" s="29">
        <f>IFERROR(ROUND($H93*价格阶梯!$C$23/100/价格阶梯!$B$13,0)*价格阶梯!$B$13,"")</f>
        <v/>
      </c>
      <c r="P93" s="29">
        <f>IFERROR(ROUND($H93*价格阶梯!$C$24/100/价格阶梯!$B$13,0)*价格阶梯!$B$13,"")</f>
        <v/>
      </c>
      <c r="Q93" s="29">
        <f>IFERROR(ROUND($H93*价格阶梯!$C$25/100/价格阶梯!$B$13,0)*价格阶梯!$B$13,"")</f>
        <v/>
      </c>
      <c r="R93" s="29">
        <f>IFERROR(ROUND($H93*价格阶梯!$C$26/100/价格阶梯!$B$13,0)*价格阶梯!$B$13,"")</f>
        <v/>
      </c>
    </row>
    <row r="94">
      <c r="A94" s="32">
        <f>$A93+1</f>
        <v/>
      </c>
      <c r="B94" s="9">
        <f>IF($A94="","",CHOOSE(WEEKDAY(A94,2),"周一","周二","周三","周四","周五","周六","周日"))</f>
        <v/>
      </c>
      <c r="C94" s="5" t="inlineStr">
        <is>
          <t>D3</t>
        </is>
      </c>
      <c r="D94" s="27" t="n">
        <v>1.02</v>
      </c>
      <c r="E94" s="21">
        <f>IF($C94="","",IF($C94="D1",1.5,IF($C94="D2",1.2,IF($C94="D3",0.95,IF($C94="D4",0.7,"")))))</f>
        <v/>
      </c>
      <c r="F94" s="21">
        <f>IF($C94="","",IF($C94="D1",2,IF($C94="D2",1.5,IF($C94="D3",1.1,IF($C94="D4",0.85,"")))))</f>
        <v/>
      </c>
      <c r="G94" s="9">
        <f>IF(OR($D94="",$E94=""),"",IF(AND($D94&gt;=$E94,$D94&lt;=$F94),"合规","超范围"))</f>
        <v/>
      </c>
      <c r="H94" s="29">
        <f>IFERROR(ROUND(价格阶梯!$B$4*$D94/价格阶梯!$B$13,0)*价格阶梯!$B$13,"")</f>
        <v/>
      </c>
      <c r="I94" s="29">
        <f>IFERROR(ROUND($H94*价格阶梯!$C$17/100/价格阶梯!$B$13,0)*价格阶梯!$B$13,"")</f>
        <v/>
      </c>
      <c r="J94" s="29">
        <f>IFERROR(ROUND($H94*价格阶梯!$C$18/100/价格阶梯!$B$13,0)*价格阶梯!$B$13,"")</f>
        <v/>
      </c>
      <c r="K94" s="29">
        <f>IFERROR(ROUND($H94*价格阶梯!$C$19/100/价格阶梯!$B$13,0)*价格阶梯!$B$13,"")</f>
        <v/>
      </c>
      <c r="L94" s="29">
        <f>IFERROR(ROUND($H94*价格阶梯!$C$20/100/价格阶梯!$B$13,0)*价格阶梯!$B$13,"")</f>
        <v/>
      </c>
      <c r="M94" s="29">
        <f>IFERROR(ROUND($H94*价格阶梯!$C$21/100/价格阶梯!$B$13,0)*价格阶梯!$B$13,"")</f>
        <v/>
      </c>
      <c r="N94" s="29">
        <f>IFERROR(ROUND($H94*价格阶梯!$C$22/100/价格阶梯!$B$13,0)*价格阶梯!$B$13,"")</f>
        <v/>
      </c>
      <c r="O94" s="29">
        <f>IFERROR(ROUND($H94*价格阶梯!$C$23/100/价格阶梯!$B$13,0)*价格阶梯!$B$13,"")</f>
        <v/>
      </c>
      <c r="P94" s="29">
        <f>IFERROR(ROUND($H94*价格阶梯!$C$24/100/价格阶梯!$B$13,0)*价格阶梯!$B$13,"")</f>
        <v/>
      </c>
      <c r="Q94" s="29">
        <f>IFERROR(ROUND($H94*价格阶梯!$C$25/100/价格阶梯!$B$13,0)*价格阶梯!$B$13,"")</f>
        <v/>
      </c>
      <c r="R94" s="29">
        <f>IFERROR(ROUND($H94*价格阶梯!$C$26/100/价格阶梯!$B$13,0)*价格阶梯!$B$13,"")</f>
        <v/>
      </c>
    </row>
    <row r="95">
      <c r="A95" s="32">
        <f>$A94+1</f>
        <v/>
      </c>
      <c r="B95" s="9">
        <f>IF($A95="","",CHOOSE(WEEKDAY(A95,2),"周一","周二","周三","周四","周五","周六","周日"))</f>
        <v/>
      </c>
      <c r="C95" s="5" t="inlineStr">
        <is>
          <t>D2</t>
        </is>
      </c>
      <c r="D95" s="27" t="n">
        <v>1.362</v>
      </c>
      <c r="E95" s="21">
        <f>IF($C95="","",IF($C95="D1",1.5,IF($C95="D2",1.2,IF($C95="D3",0.95,IF($C95="D4",0.7,"")))))</f>
        <v/>
      </c>
      <c r="F95" s="21">
        <f>IF($C95="","",IF($C95="D1",2,IF($C95="D2",1.5,IF($C95="D3",1.1,IF($C95="D4",0.85,"")))))</f>
        <v/>
      </c>
      <c r="G95" s="9">
        <f>IF(OR($D95="",$E95=""),"",IF(AND($D95&gt;=$E95,$D95&lt;=$F95),"合规","超范围"))</f>
        <v/>
      </c>
      <c r="H95" s="29">
        <f>IFERROR(ROUND(价格阶梯!$B$4*$D95/价格阶梯!$B$13,0)*价格阶梯!$B$13,"")</f>
        <v/>
      </c>
      <c r="I95" s="29">
        <f>IFERROR(ROUND($H95*价格阶梯!$C$17/100/价格阶梯!$B$13,0)*价格阶梯!$B$13,"")</f>
        <v/>
      </c>
      <c r="J95" s="29">
        <f>IFERROR(ROUND($H95*价格阶梯!$C$18/100/价格阶梯!$B$13,0)*价格阶梯!$B$13,"")</f>
        <v/>
      </c>
      <c r="K95" s="29">
        <f>IFERROR(ROUND($H95*价格阶梯!$C$19/100/价格阶梯!$B$13,0)*价格阶梯!$B$13,"")</f>
        <v/>
      </c>
      <c r="L95" s="29">
        <f>IFERROR(ROUND($H95*价格阶梯!$C$20/100/价格阶梯!$B$13,0)*价格阶梯!$B$13,"")</f>
        <v/>
      </c>
      <c r="M95" s="29">
        <f>IFERROR(ROUND($H95*价格阶梯!$C$21/100/价格阶梯!$B$13,0)*价格阶梯!$B$13,"")</f>
        <v/>
      </c>
      <c r="N95" s="29">
        <f>IFERROR(ROUND($H95*价格阶梯!$C$22/100/价格阶梯!$B$13,0)*价格阶梯!$B$13,"")</f>
        <v/>
      </c>
      <c r="O95" s="29">
        <f>IFERROR(ROUND($H95*价格阶梯!$C$23/100/价格阶梯!$B$13,0)*价格阶梯!$B$13,"")</f>
        <v/>
      </c>
      <c r="P95" s="29">
        <f>IFERROR(ROUND($H95*价格阶梯!$C$24/100/价格阶梯!$B$13,0)*价格阶梯!$B$13,"")</f>
        <v/>
      </c>
      <c r="Q95" s="29">
        <f>IFERROR(ROUND($H95*价格阶梯!$C$25/100/价格阶梯!$B$13,0)*价格阶梯!$B$13,"")</f>
        <v/>
      </c>
      <c r="R95" s="29">
        <f>IFERROR(ROUND($H95*价格阶梯!$C$26/100/价格阶梯!$B$13,0)*价格阶梯!$B$13,"")</f>
        <v/>
      </c>
    </row>
    <row r="96">
      <c r="A96" s="32">
        <f>$A95+1</f>
        <v/>
      </c>
      <c r="B96" s="9">
        <f>IF($A96="","",CHOOSE(WEEKDAY(A96,2),"周一","周二","周三","周四","周五","周六","周日"))</f>
        <v/>
      </c>
      <c r="C96" s="5" t="inlineStr">
        <is>
          <t>D2</t>
        </is>
      </c>
      <c r="D96" s="27" t="n">
        <v>1.374</v>
      </c>
      <c r="E96" s="21">
        <f>IF($C96="","",IF($C96="D1",1.5,IF($C96="D2",1.2,IF($C96="D3",0.95,IF($C96="D4",0.7,"")))))</f>
        <v/>
      </c>
      <c r="F96" s="21">
        <f>IF($C96="","",IF($C96="D1",2,IF($C96="D2",1.5,IF($C96="D3",1.1,IF($C96="D4",0.85,"")))))</f>
        <v/>
      </c>
      <c r="G96" s="9">
        <f>IF(OR($D96="",$E96=""),"",IF(AND($D96&gt;=$E96,$D96&lt;=$F96),"合规","超范围"))</f>
        <v/>
      </c>
      <c r="H96" s="29">
        <f>IFERROR(ROUND(价格阶梯!$B$4*$D96/价格阶梯!$B$13,0)*价格阶梯!$B$13,"")</f>
        <v/>
      </c>
      <c r="I96" s="29">
        <f>IFERROR(ROUND($H96*价格阶梯!$C$17/100/价格阶梯!$B$13,0)*价格阶梯!$B$13,"")</f>
        <v/>
      </c>
      <c r="J96" s="29">
        <f>IFERROR(ROUND($H96*价格阶梯!$C$18/100/价格阶梯!$B$13,0)*价格阶梯!$B$13,"")</f>
        <v/>
      </c>
      <c r="K96" s="29">
        <f>IFERROR(ROUND($H96*价格阶梯!$C$19/100/价格阶梯!$B$13,0)*价格阶梯!$B$13,"")</f>
        <v/>
      </c>
      <c r="L96" s="29">
        <f>IFERROR(ROUND($H96*价格阶梯!$C$20/100/价格阶梯!$B$13,0)*价格阶梯!$B$13,"")</f>
        <v/>
      </c>
      <c r="M96" s="29">
        <f>IFERROR(ROUND($H96*价格阶梯!$C$21/100/价格阶梯!$B$13,0)*价格阶梯!$B$13,"")</f>
        <v/>
      </c>
      <c r="N96" s="29">
        <f>IFERROR(ROUND($H96*价格阶梯!$C$22/100/价格阶梯!$B$13,0)*价格阶梯!$B$13,"")</f>
        <v/>
      </c>
      <c r="O96" s="29">
        <f>IFERROR(ROUND($H96*价格阶梯!$C$23/100/价格阶梯!$B$13,0)*价格阶梯!$B$13,"")</f>
        <v/>
      </c>
      <c r="P96" s="29">
        <f>IFERROR(ROUND($H96*价格阶梯!$C$24/100/价格阶梯!$B$13,0)*价格阶梯!$B$13,"")</f>
        <v/>
      </c>
      <c r="Q96" s="29">
        <f>IFERROR(ROUND($H96*价格阶梯!$C$25/100/价格阶梯!$B$13,0)*价格阶梯!$B$13,"")</f>
        <v/>
      </c>
      <c r="R96" s="29">
        <f>IFERROR(ROUND($H96*价格阶梯!$C$26/100/价格阶梯!$B$13,0)*价格阶梯!$B$13,"")</f>
        <v/>
      </c>
    </row>
    <row r="97">
      <c r="A97" s="32">
        <f>$A96+1</f>
        <v/>
      </c>
      <c r="B97" s="9">
        <f>IF($A97="","",CHOOSE(WEEKDAY(A97,2),"周一","周二","周三","周四","周五","周六","周日"))</f>
        <v/>
      </c>
      <c r="C97" s="5" t="inlineStr">
        <is>
          <t>D3</t>
        </is>
      </c>
      <c r="D97" s="27" t="n">
        <v>1.056</v>
      </c>
      <c r="E97" s="21">
        <f>IF($C97="","",IF($C97="D1",1.5,IF($C97="D2",1.2,IF($C97="D3",0.95,IF($C97="D4",0.7,"")))))</f>
        <v/>
      </c>
      <c r="F97" s="21">
        <f>IF($C97="","",IF($C97="D1",2,IF($C97="D2",1.5,IF($C97="D3",1.1,IF($C97="D4",0.85,"")))))</f>
        <v/>
      </c>
      <c r="G97" s="9">
        <f>IF(OR($D97="",$E97=""),"",IF(AND($D97&gt;=$E97,$D97&lt;=$F97),"合规","超范围"))</f>
        <v/>
      </c>
      <c r="H97" s="29">
        <f>IFERROR(ROUND(价格阶梯!$B$4*$D97/价格阶梯!$B$13,0)*价格阶梯!$B$13,"")</f>
        <v/>
      </c>
      <c r="I97" s="29">
        <f>IFERROR(ROUND($H97*价格阶梯!$C$17/100/价格阶梯!$B$13,0)*价格阶梯!$B$13,"")</f>
        <v/>
      </c>
      <c r="J97" s="29">
        <f>IFERROR(ROUND($H97*价格阶梯!$C$18/100/价格阶梯!$B$13,0)*价格阶梯!$B$13,"")</f>
        <v/>
      </c>
      <c r="K97" s="29">
        <f>IFERROR(ROUND($H97*价格阶梯!$C$19/100/价格阶梯!$B$13,0)*价格阶梯!$B$13,"")</f>
        <v/>
      </c>
      <c r="L97" s="29">
        <f>IFERROR(ROUND($H97*价格阶梯!$C$20/100/价格阶梯!$B$13,0)*价格阶梯!$B$13,"")</f>
        <v/>
      </c>
      <c r="M97" s="29">
        <f>IFERROR(ROUND($H97*价格阶梯!$C$21/100/价格阶梯!$B$13,0)*价格阶梯!$B$13,"")</f>
        <v/>
      </c>
      <c r="N97" s="29">
        <f>IFERROR(ROUND($H97*价格阶梯!$C$22/100/价格阶梯!$B$13,0)*价格阶梯!$B$13,"")</f>
        <v/>
      </c>
      <c r="O97" s="29">
        <f>IFERROR(ROUND($H97*价格阶梯!$C$23/100/价格阶梯!$B$13,0)*价格阶梯!$B$13,"")</f>
        <v/>
      </c>
      <c r="P97" s="29">
        <f>IFERROR(ROUND($H97*价格阶梯!$C$24/100/价格阶梯!$B$13,0)*价格阶梯!$B$13,"")</f>
        <v/>
      </c>
      <c r="Q97" s="29">
        <f>IFERROR(ROUND($H97*价格阶梯!$C$25/100/价格阶梯!$B$13,0)*价格阶梯!$B$13,"")</f>
        <v/>
      </c>
      <c r="R97" s="29">
        <f>IFERROR(ROUND($H97*价格阶梯!$C$26/100/价格阶梯!$B$13,0)*价格阶梯!$B$13,"")</f>
        <v/>
      </c>
    </row>
    <row r="98">
      <c r="A98" s="32">
        <f>$A97+1</f>
        <v/>
      </c>
      <c r="B98" s="9">
        <f>IF($A98="","",CHOOSE(WEEKDAY(A98,2),"周一","周二","周三","周四","周五","周六","周日"))</f>
        <v/>
      </c>
      <c r="C98" s="5" t="inlineStr">
        <is>
          <t>D3</t>
        </is>
      </c>
      <c r="D98" s="27" t="n">
        <v>0.984</v>
      </c>
      <c r="E98" s="21">
        <f>IF($C98="","",IF($C98="D1",1.5,IF($C98="D2",1.2,IF($C98="D3",0.95,IF($C98="D4",0.7,"")))))</f>
        <v/>
      </c>
      <c r="F98" s="21">
        <f>IF($C98="","",IF($C98="D1",2,IF($C98="D2",1.5,IF($C98="D3",1.1,IF($C98="D4",0.85,"")))))</f>
        <v/>
      </c>
      <c r="G98" s="9">
        <f>IF(OR($D98="",$E98=""),"",IF(AND($D98&gt;=$E98,$D98&lt;=$F98),"合规","超范围"))</f>
        <v/>
      </c>
      <c r="H98" s="29">
        <f>IFERROR(ROUND(价格阶梯!$B$4*$D98/价格阶梯!$B$13,0)*价格阶梯!$B$13,"")</f>
        <v/>
      </c>
      <c r="I98" s="29">
        <f>IFERROR(ROUND($H98*价格阶梯!$C$17/100/价格阶梯!$B$13,0)*价格阶梯!$B$13,"")</f>
        <v/>
      </c>
      <c r="J98" s="29">
        <f>IFERROR(ROUND($H98*价格阶梯!$C$18/100/价格阶梯!$B$13,0)*价格阶梯!$B$13,"")</f>
        <v/>
      </c>
      <c r="K98" s="29">
        <f>IFERROR(ROUND($H98*价格阶梯!$C$19/100/价格阶梯!$B$13,0)*价格阶梯!$B$13,"")</f>
        <v/>
      </c>
      <c r="L98" s="29">
        <f>IFERROR(ROUND($H98*价格阶梯!$C$20/100/价格阶梯!$B$13,0)*价格阶梯!$B$13,"")</f>
        <v/>
      </c>
      <c r="M98" s="29">
        <f>IFERROR(ROUND($H98*价格阶梯!$C$21/100/价格阶梯!$B$13,0)*价格阶梯!$B$13,"")</f>
        <v/>
      </c>
      <c r="N98" s="29">
        <f>IFERROR(ROUND($H98*价格阶梯!$C$22/100/价格阶梯!$B$13,0)*价格阶梯!$B$13,"")</f>
        <v/>
      </c>
      <c r="O98" s="29">
        <f>IFERROR(ROUND($H98*价格阶梯!$C$23/100/价格阶梯!$B$13,0)*价格阶梯!$B$13,"")</f>
        <v/>
      </c>
      <c r="P98" s="29">
        <f>IFERROR(ROUND($H98*价格阶梯!$C$24/100/价格阶梯!$B$13,0)*价格阶梯!$B$13,"")</f>
        <v/>
      </c>
      <c r="Q98" s="29">
        <f>IFERROR(ROUND($H98*价格阶梯!$C$25/100/价格阶梯!$B$13,0)*价格阶梯!$B$13,"")</f>
        <v/>
      </c>
      <c r="R98" s="29">
        <f>IFERROR(ROUND($H98*价格阶梯!$C$26/100/价格阶梯!$B$13,0)*价格阶梯!$B$13,"")</f>
        <v/>
      </c>
    </row>
    <row r="99">
      <c r="A99" s="32">
        <f>$A98+1</f>
        <v/>
      </c>
      <c r="B99" s="9">
        <f>IF($A99="","",CHOOSE(WEEKDAY(A99,2),"周一","周二","周三","周四","周五","周六","周日"))</f>
        <v/>
      </c>
      <c r="C99" s="5" t="inlineStr">
        <is>
          <t>D3</t>
        </is>
      </c>
      <c r="D99" s="27" t="n">
        <v>0.996</v>
      </c>
      <c r="E99" s="21">
        <f>IF($C99="","",IF($C99="D1",1.5,IF($C99="D2",1.2,IF($C99="D3",0.95,IF($C99="D4",0.7,"")))))</f>
        <v/>
      </c>
      <c r="F99" s="21">
        <f>IF($C99="","",IF($C99="D1",2,IF($C99="D2",1.5,IF($C99="D3",1.1,IF($C99="D4",0.85,"")))))</f>
        <v/>
      </c>
      <c r="G99" s="9">
        <f>IF(OR($D99="",$E99=""),"",IF(AND($D99&gt;=$E99,$D99&lt;=$F99),"合规","超范围"))</f>
        <v/>
      </c>
      <c r="H99" s="29">
        <f>IFERROR(ROUND(价格阶梯!$B$4*$D99/价格阶梯!$B$13,0)*价格阶梯!$B$13,"")</f>
        <v/>
      </c>
      <c r="I99" s="29">
        <f>IFERROR(ROUND($H99*价格阶梯!$C$17/100/价格阶梯!$B$13,0)*价格阶梯!$B$13,"")</f>
        <v/>
      </c>
      <c r="J99" s="29">
        <f>IFERROR(ROUND($H99*价格阶梯!$C$18/100/价格阶梯!$B$13,0)*价格阶梯!$B$13,"")</f>
        <v/>
      </c>
      <c r="K99" s="29">
        <f>IFERROR(ROUND($H99*价格阶梯!$C$19/100/价格阶梯!$B$13,0)*价格阶梯!$B$13,"")</f>
        <v/>
      </c>
      <c r="L99" s="29">
        <f>IFERROR(ROUND($H99*价格阶梯!$C$20/100/价格阶梯!$B$13,0)*价格阶梯!$B$13,"")</f>
        <v/>
      </c>
      <c r="M99" s="29">
        <f>IFERROR(ROUND($H99*价格阶梯!$C$21/100/价格阶梯!$B$13,0)*价格阶梯!$B$13,"")</f>
        <v/>
      </c>
      <c r="N99" s="29">
        <f>IFERROR(ROUND($H99*价格阶梯!$C$22/100/价格阶梯!$B$13,0)*价格阶梯!$B$13,"")</f>
        <v/>
      </c>
      <c r="O99" s="29">
        <f>IFERROR(ROUND($H99*价格阶梯!$C$23/100/价格阶梯!$B$13,0)*价格阶梯!$B$13,"")</f>
        <v/>
      </c>
      <c r="P99" s="29">
        <f>IFERROR(ROUND($H99*价格阶梯!$C$24/100/价格阶梯!$B$13,0)*价格阶梯!$B$13,"")</f>
        <v/>
      </c>
      <c r="Q99" s="29">
        <f>IFERROR(ROUND($H99*价格阶梯!$C$25/100/价格阶梯!$B$13,0)*价格阶梯!$B$13,"")</f>
        <v/>
      </c>
      <c r="R99" s="29">
        <f>IFERROR(ROUND($H99*价格阶梯!$C$26/100/价格阶梯!$B$13,0)*价格阶梯!$B$13,"")</f>
        <v/>
      </c>
    </row>
    <row r="100">
      <c r="A100" s="32">
        <f>$A99+1</f>
        <v/>
      </c>
      <c r="B100" s="9">
        <f>IF($A100="","",CHOOSE(WEEKDAY(A100,2),"周一","周二","周三","周四","周五","周六","周日"))</f>
        <v/>
      </c>
      <c r="C100" s="5" t="inlineStr">
        <is>
          <t>D3</t>
        </is>
      </c>
      <c r="D100" s="27" t="n">
        <v>1.008</v>
      </c>
      <c r="E100" s="21">
        <f>IF($C100="","",IF($C100="D1",1.5,IF($C100="D2",1.2,IF($C100="D3",0.95,IF($C100="D4",0.7,"")))))</f>
        <v/>
      </c>
      <c r="F100" s="21">
        <f>IF($C100="","",IF($C100="D1",2,IF($C100="D2",1.5,IF($C100="D3",1.1,IF($C100="D4",0.85,"")))))</f>
        <v/>
      </c>
      <c r="G100" s="9">
        <f>IF(OR($D100="",$E100=""),"",IF(AND($D100&gt;=$E100,$D100&lt;=$F100),"合规","超范围"))</f>
        <v/>
      </c>
      <c r="H100" s="29">
        <f>IFERROR(ROUND(价格阶梯!$B$4*$D100/价格阶梯!$B$13,0)*价格阶梯!$B$13,"")</f>
        <v/>
      </c>
      <c r="I100" s="29">
        <f>IFERROR(ROUND($H100*价格阶梯!$C$17/100/价格阶梯!$B$13,0)*价格阶梯!$B$13,"")</f>
        <v/>
      </c>
      <c r="J100" s="29">
        <f>IFERROR(ROUND($H100*价格阶梯!$C$18/100/价格阶梯!$B$13,0)*价格阶梯!$B$13,"")</f>
        <v/>
      </c>
      <c r="K100" s="29">
        <f>IFERROR(ROUND($H100*价格阶梯!$C$19/100/价格阶梯!$B$13,0)*价格阶梯!$B$13,"")</f>
        <v/>
      </c>
      <c r="L100" s="29">
        <f>IFERROR(ROUND($H100*价格阶梯!$C$20/100/价格阶梯!$B$13,0)*价格阶梯!$B$13,"")</f>
        <v/>
      </c>
      <c r="M100" s="29">
        <f>IFERROR(ROUND($H100*价格阶梯!$C$21/100/价格阶梯!$B$13,0)*价格阶梯!$B$13,"")</f>
        <v/>
      </c>
      <c r="N100" s="29">
        <f>IFERROR(ROUND($H100*价格阶梯!$C$22/100/价格阶梯!$B$13,0)*价格阶梯!$B$13,"")</f>
        <v/>
      </c>
      <c r="O100" s="29">
        <f>IFERROR(ROUND($H100*价格阶梯!$C$23/100/价格阶梯!$B$13,0)*价格阶梯!$B$13,"")</f>
        <v/>
      </c>
      <c r="P100" s="29">
        <f>IFERROR(ROUND($H100*价格阶梯!$C$24/100/价格阶梯!$B$13,0)*价格阶梯!$B$13,"")</f>
        <v/>
      </c>
      <c r="Q100" s="29">
        <f>IFERROR(ROUND($H100*价格阶梯!$C$25/100/价格阶梯!$B$13,0)*价格阶梯!$B$13,"")</f>
        <v/>
      </c>
      <c r="R100" s="29">
        <f>IFERROR(ROUND($H100*价格阶梯!$C$26/100/价格阶梯!$B$13,0)*价格阶梯!$B$13,"")</f>
        <v/>
      </c>
    </row>
    <row r="101">
      <c r="A101" s="32">
        <f>$A100+1</f>
        <v/>
      </c>
      <c r="B101" s="9">
        <f>IF($A101="","",CHOOSE(WEEKDAY(A101,2),"周一","周二","周三","周四","周五","周六","周日"))</f>
        <v/>
      </c>
      <c r="C101" s="5" t="inlineStr">
        <is>
          <t>D3</t>
        </is>
      </c>
      <c r="D101" s="27" t="n">
        <v>1.02</v>
      </c>
      <c r="E101" s="21">
        <f>IF($C101="","",IF($C101="D1",1.5,IF($C101="D2",1.2,IF($C101="D3",0.95,IF($C101="D4",0.7,"")))))</f>
        <v/>
      </c>
      <c r="F101" s="21">
        <f>IF($C101="","",IF($C101="D1",2,IF($C101="D2",1.5,IF($C101="D3",1.1,IF($C101="D4",0.85,"")))))</f>
        <v/>
      </c>
      <c r="G101" s="9">
        <f>IF(OR($D101="",$E101=""),"",IF(AND($D101&gt;=$E101,$D101&lt;=$F101),"合规","超范围"))</f>
        <v/>
      </c>
      <c r="H101" s="29">
        <f>IFERROR(ROUND(价格阶梯!$B$4*$D101/价格阶梯!$B$13,0)*价格阶梯!$B$13,"")</f>
        <v/>
      </c>
      <c r="I101" s="29">
        <f>IFERROR(ROUND($H101*价格阶梯!$C$17/100/价格阶梯!$B$13,0)*价格阶梯!$B$13,"")</f>
        <v/>
      </c>
      <c r="J101" s="29">
        <f>IFERROR(ROUND($H101*价格阶梯!$C$18/100/价格阶梯!$B$13,0)*价格阶梯!$B$13,"")</f>
        <v/>
      </c>
      <c r="K101" s="29">
        <f>IFERROR(ROUND($H101*价格阶梯!$C$19/100/价格阶梯!$B$13,0)*价格阶梯!$B$13,"")</f>
        <v/>
      </c>
      <c r="L101" s="29">
        <f>IFERROR(ROUND($H101*价格阶梯!$C$20/100/价格阶梯!$B$13,0)*价格阶梯!$B$13,"")</f>
        <v/>
      </c>
      <c r="M101" s="29">
        <f>IFERROR(ROUND($H101*价格阶梯!$C$21/100/价格阶梯!$B$13,0)*价格阶梯!$B$13,"")</f>
        <v/>
      </c>
      <c r="N101" s="29">
        <f>IFERROR(ROUND($H101*价格阶梯!$C$22/100/价格阶梯!$B$13,0)*价格阶梯!$B$13,"")</f>
        <v/>
      </c>
      <c r="O101" s="29">
        <f>IFERROR(ROUND($H101*价格阶梯!$C$23/100/价格阶梯!$B$13,0)*价格阶梯!$B$13,"")</f>
        <v/>
      </c>
      <c r="P101" s="29">
        <f>IFERROR(ROUND($H101*价格阶梯!$C$24/100/价格阶梯!$B$13,0)*价格阶梯!$B$13,"")</f>
        <v/>
      </c>
      <c r="Q101" s="29">
        <f>IFERROR(ROUND($H101*价格阶梯!$C$25/100/价格阶梯!$B$13,0)*价格阶梯!$B$13,"")</f>
        <v/>
      </c>
      <c r="R101" s="29">
        <f>IFERROR(ROUND($H101*价格阶梯!$C$26/100/价格阶梯!$B$13,0)*价格阶梯!$B$13,"")</f>
        <v/>
      </c>
    </row>
    <row r="102">
      <c r="A102" s="32">
        <f>$A101+1</f>
        <v/>
      </c>
      <c r="B102" s="9">
        <f>IF($A102="","",CHOOSE(WEEKDAY(A102,2),"周一","周二","周三","周四","周五","周六","周日"))</f>
        <v/>
      </c>
      <c r="C102" s="5" t="inlineStr">
        <is>
          <t>D2</t>
        </is>
      </c>
      <c r="D102" s="27" t="n">
        <v>1.362</v>
      </c>
      <c r="E102" s="21">
        <f>IF($C102="","",IF($C102="D1",1.5,IF($C102="D2",1.2,IF($C102="D3",0.95,IF($C102="D4",0.7,"")))))</f>
        <v/>
      </c>
      <c r="F102" s="21">
        <f>IF($C102="","",IF($C102="D1",2,IF($C102="D2",1.5,IF($C102="D3",1.1,IF($C102="D4",0.85,"")))))</f>
        <v/>
      </c>
      <c r="G102" s="9">
        <f>IF(OR($D102="",$E102=""),"",IF(AND($D102&gt;=$E102,$D102&lt;=$F102),"合规","超范围"))</f>
        <v/>
      </c>
      <c r="H102" s="29">
        <f>IFERROR(ROUND(价格阶梯!$B$4*$D102/价格阶梯!$B$13,0)*价格阶梯!$B$13,"")</f>
        <v/>
      </c>
      <c r="I102" s="29">
        <f>IFERROR(ROUND($H102*价格阶梯!$C$17/100/价格阶梯!$B$13,0)*价格阶梯!$B$13,"")</f>
        <v/>
      </c>
      <c r="J102" s="29">
        <f>IFERROR(ROUND($H102*价格阶梯!$C$18/100/价格阶梯!$B$13,0)*价格阶梯!$B$13,"")</f>
        <v/>
      </c>
      <c r="K102" s="29">
        <f>IFERROR(ROUND($H102*价格阶梯!$C$19/100/价格阶梯!$B$13,0)*价格阶梯!$B$13,"")</f>
        <v/>
      </c>
      <c r="L102" s="29">
        <f>IFERROR(ROUND($H102*价格阶梯!$C$20/100/价格阶梯!$B$13,0)*价格阶梯!$B$13,"")</f>
        <v/>
      </c>
      <c r="M102" s="29">
        <f>IFERROR(ROUND($H102*价格阶梯!$C$21/100/价格阶梯!$B$13,0)*价格阶梯!$B$13,"")</f>
        <v/>
      </c>
      <c r="N102" s="29">
        <f>IFERROR(ROUND($H102*价格阶梯!$C$22/100/价格阶梯!$B$13,0)*价格阶梯!$B$13,"")</f>
        <v/>
      </c>
      <c r="O102" s="29">
        <f>IFERROR(ROUND($H102*价格阶梯!$C$23/100/价格阶梯!$B$13,0)*价格阶梯!$B$13,"")</f>
        <v/>
      </c>
      <c r="P102" s="29">
        <f>IFERROR(ROUND($H102*价格阶梯!$C$24/100/价格阶梯!$B$13,0)*价格阶梯!$B$13,"")</f>
        <v/>
      </c>
      <c r="Q102" s="29">
        <f>IFERROR(ROUND($H102*价格阶梯!$C$25/100/价格阶梯!$B$13,0)*价格阶梯!$B$13,"")</f>
        <v/>
      </c>
      <c r="R102" s="29">
        <f>IFERROR(ROUND($H102*价格阶梯!$C$26/100/价格阶梯!$B$13,0)*价格阶梯!$B$13,"")</f>
        <v/>
      </c>
    </row>
    <row r="103">
      <c r="A103" s="32">
        <f>$A102+1</f>
        <v/>
      </c>
      <c r="B103" s="9">
        <f>IF($A103="","",CHOOSE(WEEKDAY(A103,2),"周一","周二","周三","周四","周五","周六","周日"))</f>
        <v/>
      </c>
      <c r="C103" s="5" t="inlineStr">
        <is>
          <t>D2</t>
        </is>
      </c>
      <c r="D103" s="27" t="n">
        <v>1.374</v>
      </c>
      <c r="E103" s="21">
        <f>IF($C103="","",IF($C103="D1",1.5,IF($C103="D2",1.2,IF($C103="D3",0.95,IF($C103="D4",0.7,"")))))</f>
        <v/>
      </c>
      <c r="F103" s="21">
        <f>IF($C103="","",IF($C103="D1",2,IF($C103="D2",1.5,IF($C103="D3",1.1,IF($C103="D4",0.85,"")))))</f>
        <v/>
      </c>
      <c r="G103" s="9">
        <f>IF(OR($D103="",$E103=""),"",IF(AND($D103&gt;=$E103,$D103&lt;=$F103),"合规","超范围"))</f>
        <v/>
      </c>
      <c r="H103" s="29">
        <f>IFERROR(ROUND(价格阶梯!$B$4*$D103/价格阶梯!$B$13,0)*价格阶梯!$B$13,"")</f>
        <v/>
      </c>
      <c r="I103" s="29">
        <f>IFERROR(ROUND($H103*价格阶梯!$C$17/100/价格阶梯!$B$13,0)*价格阶梯!$B$13,"")</f>
        <v/>
      </c>
      <c r="J103" s="29">
        <f>IFERROR(ROUND($H103*价格阶梯!$C$18/100/价格阶梯!$B$13,0)*价格阶梯!$B$13,"")</f>
        <v/>
      </c>
      <c r="K103" s="29">
        <f>IFERROR(ROUND($H103*价格阶梯!$C$19/100/价格阶梯!$B$13,0)*价格阶梯!$B$13,"")</f>
        <v/>
      </c>
      <c r="L103" s="29">
        <f>IFERROR(ROUND($H103*价格阶梯!$C$20/100/价格阶梯!$B$13,0)*价格阶梯!$B$13,"")</f>
        <v/>
      </c>
      <c r="M103" s="29">
        <f>IFERROR(ROUND($H103*价格阶梯!$C$21/100/价格阶梯!$B$13,0)*价格阶梯!$B$13,"")</f>
        <v/>
      </c>
      <c r="N103" s="29">
        <f>IFERROR(ROUND($H103*价格阶梯!$C$22/100/价格阶梯!$B$13,0)*价格阶梯!$B$13,"")</f>
        <v/>
      </c>
      <c r="O103" s="29">
        <f>IFERROR(ROUND($H103*价格阶梯!$C$23/100/价格阶梯!$B$13,0)*价格阶梯!$B$13,"")</f>
        <v/>
      </c>
      <c r="P103" s="29">
        <f>IFERROR(ROUND($H103*价格阶梯!$C$24/100/价格阶梯!$B$13,0)*价格阶梯!$B$13,"")</f>
        <v/>
      </c>
      <c r="Q103" s="29">
        <f>IFERROR(ROUND($H103*价格阶梯!$C$25/100/价格阶梯!$B$13,0)*价格阶梯!$B$13,"")</f>
        <v/>
      </c>
      <c r="R103" s="29">
        <f>IFERROR(ROUND($H103*价格阶梯!$C$26/100/价格阶梯!$B$13,0)*价格阶梯!$B$13,"")</f>
        <v/>
      </c>
    </row>
    <row r="104">
      <c r="A104" s="32">
        <f>$A103+1</f>
        <v/>
      </c>
      <c r="B104" s="9">
        <f>IF($A104="","",CHOOSE(WEEKDAY(A104,2),"周一","周二","周三","周四","周五","周六","周日"))</f>
        <v/>
      </c>
      <c r="C104" s="5" t="inlineStr">
        <is>
          <t>D3</t>
        </is>
      </c>
      <c r="D104" s="27" t="n">
        <v>1.056</v>
      </c>
      <c r="E104" s="21">
        <f>IF($C104="","",IF($C104="D1",1.5,IF($C104="D2",1.2,IF($C104="D3",0.95,IF($C104="D4",0.7,"")))))</f>
        <v/>
      </c>
      <c r="F104" s="21">
        <f>IF($C104="","",IF($C104="D1",2,IF($C104="D2",1.5,IF($C104="D3",1.1,IF($C104="D4",0.85,"")))))</f>
        <v/>
      </c>
      <c r="G104" s="9">
        <f>IF(OR($D104="",$E104=""),"",IF(AND($D104&gt;=$E104,$D104&lt;=$F104),"合规","超范围"))</f>
        <v/>
      </c>
      <c r="H104" s="29">
        <f>IFERROR(ROUND(价格阶梯!$B$4*$D104/价格阶梯!$B$13,0)*价格阶梯!$B$13,"")</f>
        <v/>
      </c>
      <c r="I104" s="29">
        <f>IFERROR(ROUND($H104*价格阶梯!$C$17/100/价格阶梯!$B$13,0)*价格阶梯!$B$13,"")</f>
        <v/>
      </c>
      <c r="J104" s="29">
        <f>IFERROR(ROUND($H104*价格阶梯!$C$18/100/价格阶梯!$B$13,0)*价格阶梯!$B$13,"")</f>
        <v/>
      </c>
      <c r="K104" s="29">
        <f>IFERROR(ROUND($H104*价格阶梯!$C$19/100/价格阶梯!$B$13,0)*价格阶梯!$B$13,"")</f>
        <v/>
      </c>
      <c r="L104" s="29">
        <f>IFERROR(ROUND($H104*价格阶梯!$C$20/100/价格阶梯!$B$13,0)*价格阶梯!$B$13,"")</f>
        <v/>
      </c>
      <c r="M104" s="29">
        <f>IFERROR(ROUND($H104*价格阶梯!$C$21/100/价格阶梯!$B$13,0)*价格阶梯!$B$13,"")</f>
        <v/>
      </c>
      <c r="N104" s="29">
        <f>IFERROR(ROUND($H104*价格阶梯!$C$22/100/价格阶梯!$B$13,0)*价格阶梯!$B$13,"")</f>
        <v/>
      </c>
      <c r="O104" s="29">
        <f>IFERROR(ROUND($H104*价格阶梯!$C$23/100/价格阶梯!$B$13,0)*价格阶梯!$B$13,"")</f>
        <v/>
      </c>
      <c r="P104" s="29">
        <f>IFERROR(ROUND($H104*价格阶梯!$C$24/100/价格阶梯!$B$13,0)*价格阶梯!$B$13,"")</f>
        <v/>
      </c>
      <c r="Q104" s="29">
        <f>IFERROR(ROUND($H104*价格阶梯!$C$25/100/价格阶梯!$B$13,0)*价格阶梯!$B$13,"")</f>
        <v/>
      </c>
      <c r="R104" s="29">
        <f>IFERROR(ROUND($H104*价格阶梯!$C$26/100/价格阶梯!$B$13,0)*价格阶梯!$B$13,"")</f>
        <v/>
      </c>
    </row>
    <row r="105">
      <c r="A105" s="32">
        <f>$A104+1</f>
        <v/>
      </c>
      <c r="B105" s="9">
        <f>IF($A105="","",CHOOSE(WEEKDAY(A105,2),"周一","周二","周三","周四","周五","周六","周日"))</f>
        <v/>
      </c>
      <c r="C105" s="5" t="inlineStr">
        <is>
          <t>D3</t>
        </is>
      </c>
      <c r="D105" s="27" t="n">
        <v>0.984</v>
      </c>
      <c r="E105" s="21">
        <f>IF($C105="","",IF($C105="D1",1.5,IF($C105="D2",1.2,IF($C105="D3",0.95,IF($C105="D4",0.7,"")))))</f>
        <v/>
      </c>
      <c r="F105" s="21">
        <f>IF($C105="","",IF($C105="D1",2,IF($C105="D2",1.5,IF($C105="D3",1.1,IF($C105="D4",0.85,"")))))</f>
        <v/>
      </c>
      <c r="G105" s="9">
        <f>IF(OR($D105="",$E105=""),"",IF(AND($D105&gt;=$E105,$D105&lt;=$F105),"合规","超范围"))</f>
        <v/>
      </c>
      <c r="H105" s="29">
        <f>IFERROR(ROUND(价格阶梯!$B$4*$D105/价格阶梯!$B$13,0)*价格阶梯!$B$13,"")</f>
        <v/>
      </c>
      <c r="I105" s="29">
        <f>IFERROR(ROUND($H105*价格阶梯!$C$17/100/价格阶梯!$B$13,0)*价格阶梯!$B$13,"")</f>
        <v/>
      </c>
      <c r="J105" s="29">
        <f>IFERROR(ROUND($H105*价格阶梯!$C$18/100/价格阶梯!$B$13,0)*价格阶梯!$B$13,"")</f>
        <v/>
      </c>
      <c r="K105" s="29">
        <f>IFERROR(ROUND($H105*价格阶梯!$C$19/100/价格阶梯!$B$13,0)*价格阶梯!$B$13,"")</f>
        <v/>
      </c>
      <c r="L105" s="29">
        <f>IFERROR(ROUND($H105*价格阶梯!$C$20/100/价格阶梯!$B$13,0)*价格阶梯!$B$13,"")</f>
        <v/>
      </c>
      <c r="M105" s="29">
        <f>IFERROR(ROUND($H105*价格阶梯!$C$21/100/价格阶梯!$B$13,0)*价格阶梯!$B$13,"")</f>
        <v/>
      </c>
      <c r="N105" s="29">
        <f>IFERROR(ROUND($H105*价格阶梯!$C$22/100/价格阶梯!$B$13,0)*价格阶梯!$B$13,"")</f>
        <v/>
      </c>
      <c r="O105" s="29">
        <f>IFERROR(ROUND($H105*价格阶梯!$C$23/100/价格阶梯!$B$13,0)*价格阶梯!$B$13,"")</f>
        <v/>
      </c>
      <c r="P105" s="29">
        <f>IFERROR(ROUND($H105*价格阶梯!$C$24/100/价格阶梯!$B$13,0)*价格阶梯!$B$13,"")</f>
        <v/>
      </c>
      <c r="Q105" s="29">
        <f>IFERROR(ROUND($H105*价格阶梯!$C$25/100/价格阶梯!$B$13,0)*价格阶梯!$B$13,"")</f>
        <v/>
      </c>
      <c r="R105" s="29">
        <f>IFERROR(ROUND($H105*价格阶梯!$C$26/100/价格阶梯!$B$13,0)*价格阶梯!$B$13,"")</f>
        <v/>
      </c>
    </row>
    <row r="106">
      <c r="A106" s="32">
        <f>$A105+1</f>
        <v/>
      </c>
      <c r="B106" s="9">
        <f>IF($A106="","",CHOOSE(WEEKDAY(A106,2),"周一","周二","周三","周四","周五","周六","周日"))</f>
        <v/>
      </c>
      <c r="C106" s="5" t="inlineStr">
        <is>
          <t>D3</t>
        </is>
      </c>
      <c r="D106" s="27" t="n">
        <v>0.996</v>
      </c>
      <c r="E106" s="21">
        <f>IF($C106="","",IF($C106="D1",1.5,IF($C106="D2",1.2,IF($C106="D3",0.95,IF($C106="D4",0.7,"")))))</f>
        <v/>
      </c>
      <c r="F106" s="21">
        <f>IF($C106="","",IF($C106="D1",2,IF($C106="D2",1.5,IF($C106="D3",1.1,IF($C106="D4",0.85,"")))))</f>
        <v/>
      </c>
      <c r="G106" s="9">
        <f>IF(OR($D106="",$E106=""),"",IF(AND($D106&gt;=$E106,$D106&lt;=$F106),"合规","超范围"))</f>
        <v/>
      </c>
      <c r="H106" s="29">
        <f>IFERROR(ROUND(价格阶梯!$B$4*$D106/价格阶梯!$B$13,0)*价格阶梯!$B$13,"")</f>
        <v/>
      </c>
      <c r="I106" s="29">
        <f>IFERROR(ROUND($H106*价格阶梯!$C$17/100/价格阶梯!$B$13,0)*价格阶梯!$B$13,"")</f>
        <v/>
      </c>
      <c r="J106" s="29">
        <f>IFERROR(ROUND($H106*价格阶梯!$C$18/100/价格阶梯!$B$13,0)*价格阶梯!$B$13,"")</f>
        <v/>
      </c>
      <c r="K106" s="29">
        <f>IFERROR(ROUND($H106*价格阶梯!$C$19/100/价格阶梯!$B$13,0)*价格阶梯!$B$13,"")</f>
        <v/>
      </c>
      <c r="L106" s="29">
        <f>IFERROR(ROUND($H106*价格阶梯!$C$20/100/价格阶梯!$B$13,0)*价格阶梯!$B$13,"")</f>
        <v/>
      </c>
      <c r="M106" s="29">
        <f>IFERROR(ROUND($H106*价格阶梯!$C$21/100/价格阶梯!$B$13,0)*价格阶梯!$B$13,"")</f>
        <v/>
      </c>
      <c r="N106" s="29">
        <f>IFERROR(ROUND($H106*价格阶梯!$C$22/100/价格阶梯!$B$13,0)*价格阶梯!$B$13,"")</f>
        <v/>
      </c>
      <c r="O106" s="29">
        <f>IFERROR(ROUND($H106*价格阶梯!$C$23/100/价格阶梯!$B$13,0)*价格阶梯!$B$13,"")</f>
        <v/>
      </c>
      <c r="P106" s="29">
        <f>IFERROR(ROUND($H106*价格阶梯!$C$24/100/价格阶梯!$B$13,0)*价格阶梯!$B$13,"")</f>
        <v/>
      </c>
      <c r="Q106" s="29">
        <f>IFERROR(ROUND($H106*价格阶梯!$C$25/100/价格阶梯!$B$13,0)*价格阶梯!$B$13,"")</f>
        <v/>
      </c>
      <c r="R106" s="29">
        <f>IFERROR(ROUND($H106*价格阶梯!$C$26/100/价格阶梯!$B$13,0)*价格阶梯!$B$13,"")</f>
        <v/>
      </c>
    </row>
    <row r="107">
      <c r="A107" s="32">
        <f>$A106+1</f>
        <v/>
      </c>
      <c r="B107" s="9">
        <f>IF($A107="","",CHOOSE(WEEKDAY(A107,2),"周一","周二","周三","周四","周五","周六","周日"))</f>
        <v/>
      </c>
      <c r="C107" s="5" t="inlineStr">
        <is>
          <t>D3</t>
        </is>
      </c>
      <c r="D107" s="27" t="n">
        <v>1.008</v>
      </c>
      <c r="E107" s="21">
        <f>IF($C107="","",IF($C107="D1",1.5,IF($C107="D2",1.2,IF($C107="D3",0.95,IF($C107="D4",0.7,"")))))</f>
        <v/>
      </c>
      <c r="F107" s="21">
        <f>IF($C107="","",IF($C107="D1",2,IF($C107="D2",1.5,IF($C107="D3",1.1,IF($C107="D4",0.85,"")))))</f>
        <v/>
      </c>
      <c r="G107" s="9">
        <f>IF(OR($D107="",$E107=""),"",IF(AND($D107&gt;=$E107,$D107&lt;=$F107),"合规","超范围"))</f>
        <v/>
      </c>
      <c r="H107" s="29">
        <f>IFERROR(ROUND(价格阶梯!$B$4*$D107/价格阶梯!$B$13,0)*价格阶梯!$B$13,"")</f>
        <v/>
      </c>
      <c r="I107" s="29">
        <f>IFERROR(ROUND($H107*价格阶梯!$C$17/100/价格阶梯!$B$13,0)*价格阶梯!$B$13,"")</f>
        <v/>
      </c>
      <c r="J107" s="29">
        <f>IFERROR(ROUND($H107*价格阶梯!$C$18/100/价格阶梯!$B$13,0)*价格阶梯!$B$13,"")</f>
        <v/>
      </c>
      <c r="K107" s="29">
        <f>IFERROR(ROUND($H107*价格阶梯!$C$19/100/价格阶梯!$B$13,0)*价格阶梯!$B$13,"")</f>
        <v/>
      </c>
      <c r="L107" s="29">
        <f>IFERROR(ROUND($H107*价格阶梯!$C$20/100/价格阶梯!$B$13,0)*价格阶梯!$B$13,"")</f>
        <v/>
      </c>
      <c r="M107" s="29">
        <f>IFERROR(ROUND($H107*价格阶梯!$C$21/100/价格阶梯!$B$13,0)*价格阶梯!$B$13,"")</f>
        <v/>
      </c>
      <c r="N107" s="29">
        <f>IFERROR(ROUND($H107*价格阶梯!$C$22/100/价格阶梯!$B$13,0)*价格阶梯!$B$13,"")</f>
        <v/>
      </c>
      <c r="O107" s="29">
        <f>IFERROR(ROUND($H107*价格阶梯!$C$23/100/价格阶梯!$B$13,0)*价格阶梯!$B$13,"")</f>
        <v/>
      </c>
      <c r="P107" s="29">
        <f>IFERROR(ROUND($H107*价格阶梯!$C$24/100/价格阶梯!$B$13,0)*价格阶梯!$B$13,"")</f>
        <v/>
      </c>
      <c r="Q107" s="29">
        <f>IFERROR(ROUND($H107*价格阶梯!$C$25/100/价格阶梯!$B$13,0)*价格阶梯!$B$13,"")</f>
        <v/>
      </c>
      <c r="R107" s="29">
        <f>IFERROR(ROUND($H107*价格阶梯!$C$26/100/价格阶梯!$B$13,0)*价格阶梯!$B$13,"")</f>
        <v/>
      </c>
    </row>
    <row r="108">
      <c r="A108" s="32">
        <f>$A107+1</f>
        <v/>
      </c>
      <c r="B108" s="9">
        <f>IF($A108="","",CHOOSE(WEEKDAY(A108,2),"周一","周二","周三","周四","周五","周六","周日"))</f>
        <v/>
      </c>
      <c r="C108" s="5" t="inlineStr">
        <is>
          <t>D3</t>
        </is>
      </c>
      <c r="D108" s="27" t="n">
        <v>1.02</v>
      </c>
      <c r="E108" s="21">
        <f>IF($C108="","",IF($C108="D1",1.5,IF($C108="D2",1.2,IF($C108="D3",0.95,IF($C108="D4",0.7,"")))))</f>
        <v/>
      </c>
      <c r="F108" s="21">
        <f>IF($C108="","",IF($C108="D1",2,IF($C108="D2",1.5,IF($C108="D3",1.1,IF($C108="D4",0.85,"")))))</f>
        <v/>
      </c>
      <c r="G108" s="9">
        <f>IF(OR($D108="",$E108=""),"",IF(AND($D108&gt;=$E108,$D108&lt;=$F108),"合规","超范围"))</f>
        <v/>
      </c>
      <c r="H108" s="29">
        <f>IFERROR(ROUND(价格阶梯!$B$4*$D108/价格阶梯!$B$13,0)*价格阶梯!$B$13,"")</f>
        <v/>
      </c>
      <c r="I108" s="29">
        <f>IFERROR(ROUND($H108*价格阶梯!$C$17/100/价格阶梯!$B$13,0)*价格阶梯!$B$13,"")</f>
        <v/>
      </c>
      <c r="J108" s="29">
        <f>IFERROR(ROUND($H108*价格阶梯!$C$18/100/价格阶梯!$B$13,0)*价格阶梯!$B$13,"")</f>
        <v/>
      </c>
      <c r="K108" s="29">
        <f>IFERROR(ROUND($H108*价格阶梯!$C$19/100/价格阶梯!$B$13,0)*价格阶梯!$B$13,"")</f>
        <v/>
      </c>
      <c r="L108" s="29">
        <f>IFERROR(ROUND($H108*价格阶梯!$C$20/100/价格阶梯!$B$13,0)*价格阶梯!$B$13,"")</f>
        <v/>
      </c>
      <c r="M108" s="29">
        <f>IFERROR(ROUND($H108*价格阶梯!$C$21/100/价格阶梯!$B$13,0)*价格阶梯!$B$13,"")</f>
        <v/>
      </c>
      <c r="N108" s="29">
        <f>IFERROR(ROUND($H108*价格阶梯!$C$22/100/价格阶梯!$B$13,0)*价格阶梯!$B$13,"")</f>
        <v/>
      </c>
      <c r="O108" s="29">
        <f>IFERROR(ROUND($H108*价格阶梯!$C$23/100/价格阶梯!$B$13,0)*价格阶梯!$B$13,"")</f>
        <v/>
      </c>
      <c r="P108" s="29">
        <f>IFERROR(ROUND($H108*价格阶梯!$C$24/100/价格阶梯!$B$13,0)*价格阶梯!$B$13,"")</f>
        <v/>
      </c>
      <c r="Q108" s="29">
        <f>IFERROR(ROUND($H108*价格阶梯!$C$25/100/价格阶梯!$B$13,0)*价格阶梯!$B$13,"")</f>
        <v/>
      </c>
      <c r="R108" s="29">
        <f>IFERROR(ROUND($H108*价格阶梯!$C$26/100/价格阶梯!$B$13,0)*价格阶梯!$B$13,"")</f>
        <v/>
      </c>
    </row>
    <row r="109">
      <c r="A109" s="32">
        <f>$A108+1</f>
        <v/>
      </c>
      <c r="B109" s="9">
        <f>IF($A109="","",CHOOSE(WEEKDAY(A109,2),"周一","周二","周三","周四","周五","周六","周日"))</f>
        <v/>
      </c>
      <c r="C109" s="5" t="inlineStr">
        <is>
          <t>D2</t>
        </is>
      </c>
      <c r="D109" s="27" t="n">
        <v>1.362</v>
      </c>
      <c r="E109" s="21">
        <f>IF($C109="","",IF($C109="D1",1.5,IF($C109="D2",1.2,IF($C109="D3",0.95,IF($C109="D4",0.7,"")))))</f>
        <v/>
      </c>
      <c r="F109" s="21">
        <f>IF($C109="","",IF($C109="D1",2,IF($C109="D2",1.5,IF($C109="D3",1.1,IF($C109="D4",0.85,"")))))</f>
        <v/>
      </c>
      <c r="G109" s="9">
        <f>IF(OR($D109="",$E109=""),"",IF(AND($D109&gt;=$E109,$D109&lt;=$F109),"合规","超范围"))</f>
        <v/>
      </c>
      <c r="H109" s="29">
        <f>IFERROR(ROUND(价格阶梯!$B$4*$D109/价格阶梯!$B$13,0)*价格阶梯!$B$13,"")</f>
        <v/>
      </c>
      <c r="I109" s="29">
        <f>IFERROR(ROUND($H109*价格阶梯!$C$17/100/价格阶梯!$B$13,0)*价格阶梯!$B$13,"")</f>
        <v/>
      </c>
      <c r="J109" s="29">
        <f>IFERROR(ROUND($H109*价格阶梯!$C$18/100/价格阶梯!$B$13,0)*价格阶梯!$B$13,"")</f>
        <v/>
      </c>
      <c r="K109" s="29">
        <f>IFERROR(ROUND($H109*价格阶梯!$C$19/100/价格阶梯!$B$13,0)*价格阶梯!$B$13,"")</f>
        <v/>
      </c>
      <c r="L109" s="29">
        <f>IFERROR(ROUND($H109*价格阶梯!$C$20/100/价格阶梯!$B$13,0)*价格阶梯!$B$13,"")</f>
        <v/>
      </c>
      <c r="M109" s="29">
        <f>IFERROR(ROUND($H109*价格阶梯!$C$21/100/价格阶梯!$B$13,0)*价格阶梯!$B$13,"")</f>
        <v/>
      </c>
      <c r="N109" s="29">
        <f>IFERROR(ROUND($H109*价格阶梯!$C$22/100/价格阶梯!$B$13,0)*价格阶梯!$B$13,"")</f>
        <v/>
      </c>
      <c r="O109" s="29">
        <f>IFERROR(ROUND($H109*价格阶梯!$C$23/100/价格阶梯!$B$13,0)*价格阶梯!$B$13,"")</f>
        <v/>
      </c>
      <c r="P109" s="29">
        <f>IFERROR(ROUND($H109*价格阶梯!$C$24/100/价格阶梯!$B$13,0)*价格阶梯!$B$13,"")</f>
        <v/>
      </c>
      <c r="Q109" s="29">
        <f>IFERROR(ROUND($H109*价格阶梯!$C$25/100/价格阶梯!$B$13,0)*价格阶梯!$B$13,"")</f>
        <v/>
      </c>
      <c r="R109" s="29">
        <f>IFERROR(ROUND($H109*价格阶梯!$C$26/100/价格阶梯!$B$13,0)*价格阶梯!$B$13,"")</f>
        <v/>
      </c>
    </row>
    <row r="110">
      <c r="A110" s="32">
        <f>$A109+1</f>
        <v/>
      </c>
      <c r="B110" s="9">
        <f>IF($A110="","",CHOOSE(WEEKDAY(A110,2),"周一","周二","周三","周四","周五","周六","周日"))</f>
        <v/>
      </c>
      <c r="C110" s="5" t="inlineStr">
        <is>
          <t>D2</t>
        </is>
      </c>
      <c r="D110" s="27" t="n">
        <v>1.374</v>
      </c>
      <c r="E110" s="21">
        <f>IF($C110="","",IF($C110="D1",1.5,IF($C110="D2",1.2,IF($C110="D3",0.95,IF($C110="D4",0.7,"")))))</f>
        <v/>
      </c>
      <c r="F110" s="21">
        <f>IF($C110="","",IF($C110="D1",2,IF($C110="D2",1.5,IF($C110="D3",1.1,IF($C110="D4",0.85,"")))))</f>
        <v/>
      </c>
      <c r="G110" s="9">
        <f>IF(OR($D110="",$E110=""),"",IF(AND($D110&gt;=$E110,$D110&lt;=$F110),"合规","超范围"))</f>
        <v/>
      </c>
      <c r="H110" s="29">
        <f>IFERROR(ROUND(价格阶梯!$B$4*$D110/价格阶梯!$B$13,0)*价格阶梯!$B$13,"")</f>
        <v/>
      </c>
      <c r="I110" s="29">
        <f>IFERROR(ROUND($H110*价格阶梯!$C$17/100/价格阶梯!$B$13,0)*价格阶梯!$B$13,"")</f>
        <v/>
      </c>
      <c r="J110" s="29">
        <f>IFERROR(ROUND($H110*价格阶梯!$C$18/100/价格阶梯!$B$13,0)*价格阶梯!$B$13,"")</f>
        <v/>
      </c>
      <c r="K110" s="29">
        <f>IFERROR(ROUND($H110*价格阶梯!$C$19/100/价格阶梯!$B$13,0)*价格阶梯!$B$13,"")</f>
        <v/>
      </c>
      <c r="L110" s="29">
        <f>IFERROR(ROUND($H110*价格阶梯!$C$20/100/价格阶梯!$B$13,0)*价格阶梯!$B$13,"")</f>
        <v/>
      </c>
      <c r="M110" s="29">
        <f>IFERROR(ROUND($H110*价格阶梯!$C$21/100/价格阶梯!$B$13,0)*价格阶梯!$B$13,"")</f>
        <v/>
      </c>
      <c r="N110" s="29">
        <f>IFERROR(ROUND($H110*价格阶梯!$C$22/100/价格阶梯!$B$13,0)*价格阶梯!$B$13,"")</f>
        <v/>
      </c>
      <c r="O110" s="29">
        <f>IFERROR(ROUND($H110*价格阶梯!$C$23/100/价格阶梯!$B$13,0)*价格阶梯!$B$13,"")</f>
        <v/>
      </c>
      <c r="P110" s="29">
        <f>IFERROR(ROUND($H110*价格阶梯!$C$24/100/价格阶梯!$B$13,0)*价格阶梯!$B$13,"")</f>
        <v/>
      </c>
      <c r="Q110" s="29">
        <f>IFERROR(ROUND($H110*价格阶梯!$C$25/100/价格阶梯!$B$13,0)*价格阶梯!$B$13,"")</f>
        <v/>
      </c>
      <c r="R110" s="29">
        <f>IFERROR(ROUND($H110*价格阶梯!$C$26/100/价格阶梯!$B$13,0)*价格阶梯!$B$13,"")</f>
        <v/>
      </c>
    </row>
    <row r="111">
      <c r="A111" s="32">
        <f>$A110+1</f>
        <v/>
      </c>
      <c r="B111" s="9">
        <f>IF($A111="","",CHOOSE(WEEKDAY(A111,2),"周一","周二","周三","周四","周五","周六","周日"))</f>
        <v/>
      </c>
      <c r="C111" s="5" t="inlineStr">
        <is>
          <t>D3</t>
        </is>
      </c>
      <c r="D111" s="27" t="n">
        <v>1.056</v>
      </c>
      <c r="E111" s="21">
        <f>IF($C111="","",IF($C111="D1",1.5,IF($C111="D2",1.2,IF($C111="D3",0.95,IF($C111="D4",0.7,"")))))</f>
        <v/>
      </c>
      <c r="F111" s="21">
        <f>IF($C111="","",IF($C111="D1",2,IF($C111="D2",1.5,IF($C111="D3",1.1,IF($C111="D4",0.85,"")))))</f>
        <v/>
      </c>
      <c r="G111" s="9">
        <f>IF(OR($D111="",$E111=""),"",IF(AND($D111&gt;=$E111,$D111&lt;=$F111),"合规","超范围"))</f>
        <v/>
      </c>
      <c r="H111" s="29">
        <f>IFERROR(ROUND(价格阶梯!$B$4*$D111/价格阶梯!$B$13,0)*价格阶梯!$B$13,"")</f>
        <v/>
      </c>
      <c r="I111" s="29">
        <f>IFERROR(ROUND($H111*价格阶梯!$C$17/100/价格阶梯!$B$13,0)*价格阶梯!$B$13,"")</f>
        <v/>
      </c>
      <c r="J111" s="29">
        <f>IFERROR(ROUND($H111*价格阶梯!$C$18/100/价格阶梯!$B$13,0)*价格阶梯!$B$13,"")</f>
        <v/>
      </c>
      <c r="K111" s="29">
        <f>IFERROR(ROUND($H111*价格阶梯!$C$19/100/价格阶梯!$B$13,0)*价格阶梯!$B$13,"")</f>
        <v/>
      </c>
      <c r="L111" s="29">
        <f>IFERROR(ROUND($H111*价格阶梯!$C$20/100/价格阶梯!$B$13,0)*价格阶梯!$B$13,"")</f>
        <v/>
      </c>
      <c r="M111" s="29">
        <f>IFERROR(ROUND($H111*价格阶梯!$C$21/100/价格阶梯!$B$13,0)*价格阶梯!$B$13,"")</f>
        <v/>
      </c>
      <c r="N111" s="29">
        <f>IFERROR(ROUND($H111*价格阶梯!$C$22/100/价格阶梯!$B$13,0)*价格阶梯!$B$13,"")</f>
        <v/>
      </c>
      <c r="O111" s="29">
        <f>IFERROR(ROUND($H111*价格阶梯!$C$23/100/价格阶梯!$B$13,0)*价格阶梯!$B$13,"")</f>
        <v/>
      </c>
      <c r="P111" s="29">
        <f>IFERROR(ROUND($H111*价格阶梯!$C$24/100/价格阶梯!$B$13,0)*价格阶梯!$B$13,"")</f>
        <v/>
      </c>
      <c r="Q111" s="29">
        <f>IFERROR(ROUND($H111*价格阶梯!$C$25/100/价格阶梯!$B$13,0)*价格阶梯!$B$13,"")</f>
        <v/>
      </c>
      <c r="R111" s="29">
        <f>IFERROR(ROUND($H111*价格阶梯!$C$26/100/价格阶梯!$B$13,0)*价格阶梯!$B$13,"")</f>
        <v/>
      </c>
    </row>
    <row r="112">
      <c r="A112" s="32">
        <f>$A111+1</f>
        <v/>
      </c>
      <c r="B112" s="9">
        <f>IF($A112="","",CHOOSE(WEEKDAY(A112,2),"周一","周二","周三","周四","周五","周六","周日"))</f>
        <v/>
      </c>
      <c r="C112" s="5" t="inlineStr">
        <is>
          <t>D3</t>
        </is>
      </c>
      <c r="D112" s="27" t="n">
        <v>0.984</v>
      </c>
      <c r="E112" s="21">
        <f>IF($C112="","",IF($C112="D1",1.5,IF($C112="D2",1.2,IF($C112="D3",0.95,IF($C112="D4",0.7,"")))))</f>
        <v/>
      </c>
      <c r="F112" s="21">
        <f>IF($C112="","",IF($C112="D1",2,IF($C112="D2",1.5,IF($C112="D3",1.1,IF($C112="D4",0.85,"")))))</f>
        <v/>
      </c>
      <c r="G112" s="9">
        <f>IF(OR($D112="",$E112=""),"",IF(AND($D112&gt;=$E112,$D112&lt;=$F112),"合规","超范围"))</f>
        <v/>
      </c>
      <c r="H112" s="29">
        <f>IFERROR(ROUND(价格阶梯!$B$4*$D112/价格阶梯!$B$13,0)*价格阶梯!$B$13,"")</f>
        <v/>
      </c>
      <c r="I112" s="29">
        <f>IFERROR(ROUND($H112*价格阶梯!$C$17/100/价格阶梯!$B$13,0)*价格阶梯!$B$13,"")</f>
        <v/>
      </c>
      <c r="J112" s="29">
        <f>IFERROR(ROUND($H112*价格阶梯!$C$18/100/价格阶梯!$B$13,0)*价格阶梯!$B$13,"")</f>
        <v/>
      </c>
      <c r="K112" s="29">
        <f>IFERROR(ROUND($H112*价格阶梯!$C$19/100/价格阶梯!$B$13,0)*价格阶梯!$B$13,"")</f>
        <v/>
      </c>
      <c r="L112" s="29">
        <f>IFERROR(ROUND($H112*价格阶梯!$C$20/100/价格阶梯!$B$13,0)*价格阶梯!$B$13,"")</f>
        <v/>
      </c>
      <c r="M112" s="29">
        <f>IFERROR(ROUND($H112*价格阶梯!$C$21/100/价格阶梯!$B$13,0)*价格阶梯!$B$13,"")</f>
        <v/>
      </c>
      <c r="N112" s="29">
        <f>IFERROR(ROUND($H112*价格阶梯!$C$22/100/价格阶梯!$B$13,0)*价格阶梯!$B$13,"")</f>
        <v/>
      </c>
      <c r="O112" s="29">
        <f>IFERROR(ROUND($H112*价格阶梯!$C$23/100/价格阶梯!$B$13,0)*价格阶梯!$B$13,"")</f>
        <v/>
      </c>
      <c r="P112" s="29">
        <f>IFERROR(ROUND($H112*价格阶梯!$C$24/100/价格阶梯!$B$13,0)*价格阶梯!$B$13,"")</f>
        <v/>
      </c>
      <c r="Q112" s="29">
        <f>IFERROR(ROUND($H112*价格阶梯!$C$25/100/价格阶梯!$B$13,0)*价格阶梯!$B$13,"")</f>
        <v/>
      </c>
      <c r="R112" s="29">
        <f>IFERROR(ROUND($H112*价格阶梯!$C$26/100/价格阶梯!$B$13,0)*价格阶梯!$B$13,"")</f>
        <v/>
      </c>
    </row>
    <row r="113">
      <c r="A113" s="32">
        <f>$A112+1</f>
        <v/>
      </c>
      <c r="B113" s="9">
        <f>IF($A113="","",CHOOSE(WEEKDAY(A113,2),"周一","周二","周三","周四","周五","周六","周日"))</f>
        <v/>
      </c>
      <c r="C113" s="5" t="inlineStr">
        <is>
          <t>D3</t>
        </is>
      </c>
      <c r="D113" s="27" t="n">
        <v>0.996</v>
      </c>
      <c r="E113" s="21">
        <f>IF($C113="","",IF($C113="D1",1.5,IF($C113="D2",1.2,IF($C113="D3",0.95,IF($C113="D4",0.7,"")))))</f>
        <v/>
      </c>
      <c r="F113" s="21">
        <f>IF($C113="","",IF($C113="D1",2,IF($C113="D2",1.5,IF($C113="D3",1.1,IF($C113="D4",0.85,"")))))</f>
        <v/>
      </c>
      <c r="G113" s="9">
        <f>IF(OR($D113="",$E113=""),"",IF(AND($D113&gt;=$E113,$D113&lt;=$F113),"合规","超范围"))</f>
        <v/>
      </c>
      <c r="H113" s="29">
        <f>IFERROR(ROUND(价格阶梯!$B$4*$D113/价格阶梯!$B$13,0)*价格阶梯!$B$13,"")</f>
        <v/>
      </c>
      <c r="I113" s="29">
        <f>IFERROR(ROUND($H113*价格阶梯!$C$17/100/价格阶梯!$B$13,0)*价格阶梯!$B$13,"")</f>
        <v/>
      </c>
      <c r="J113" s="29">
        <f>IFERROR(ROUND($H113*价格阶梯!$C$18/100/价格阶梯!$B$13,0)*价格阶梯!$B$13,"")</f>
        <v/>
      </c>
      <c r="K113" s="29">
        <f>IFERROR(ROUND($H113*价格阶梯!$C$19/100/价格阶梯!$B$13,0)*价格阶梯!$B$13,"")</f>
        <v/>
      </c>
      <c r="L113" s="29">
        <f>IFERROR(ROUND($H113*价格阶梯!$C$20/100/价格阶梯!$B$13,0)*价格阶梯!$B$13,"")</f>
        <v/>
      </c>
      <c r="M113" s="29">
        <f>IFERROR(ROUND($H113*价格阶梯!$C$21/100/价格阶梯!$B$13,0)*价格阶梯!$B$13,"")</f>
        <v/>
      </c>
      <c r="N113" s="29">
        <f>IFERROR(ROUND($H113*价格阶梯!$C$22/100/价格阶梯!$B$13,0)*价格阶梯!$B$13,"")</f>
        <v/>
      </c>
      <c r="O113" s="29">
        <f>IFERROR(ROUND($H113*价格阶梯!$C$23/100/价格阶梯!$B$13,0)*价格阶梯!$B$13,"")</f>
        <v/>
      </c>
      <c r="P113" s="29">
        <f>IFERROR(ROUND($H113*价格阶梯!$C$24/100/价格阶梯!$B$13,0)*价格阶梯!$B$13,"")</f>
        <v/>
      </c>
      <c r="Q113" s="29">
        <f>IFERROR(ROUND($H113*价格阶梯!$C$25/100/价格阶梯!$B$13,0)*价格阶梯!$B$13,"")</f>
        <v/>
      </c>
      <c r="R113" s="29">
        <f>IFERROR(ROUND($H113*价格阶梯!$C$26/100/价格阶梯!$B$13,0)*价格阶梯!$B$13,"")</f>
        <v/>
      </c>
    </row>
    <row r="114">
      <c r="A114" s="32">
        <f>$A113+1</f>
        <v/>
      </c>
      <c r="B114" s="9">
        <f>IF($A114="","",CHOOSE(WEEKDAY(A114,2),"周一","周二","周三","周四","周五","周六","周日"))</f>
        <v/>
      </c>
      <c r="C114" s="5" t="inlineStr">
        <is>
          <t>D3</t>
        </is>
      </c>
      <c r="D114" s="27" t="n">
        <v>1.008</v>
      </c>
      <c r="E114" s="21">
        <f>IF($C114="","",IF($C114="D1",1.5,IF($C114="D2",1.2,IF($C114="D3",0.95,IF($C114="D4",0.7,"")))))</f>
        <v/>
      </c>
      <c r="F114" s="21">
        <f>IF($C114="","",IF($C114="D1",2,IF($C114="D2",1.5,IF($C114="D3",1.1,IF($C114="D4",0.85,"")))))</f>
        <v/>
      </c>
      <c r="G114" s="9">
        <f>IF(OR($D114="",$E114=""),"",IF(AND($D114&gt;=$E114,$D114&lt;=$F114),"合规","超范围"))</f>
        <v/>
      </c>
      <c r="H114" s="29">
        <f>IFERROR(ROUND(价格阶梯!$B$4*$D114/价格阶梯!$B$13,0)*价格阶梯!$B$13,"")</f>
        <v/>
      </c>
      <c r="I114" s="29">
        <f>IFERROR(ROUND($H114*价格阶梯!$C$17/100/价格阶梯!$B$13,0)*价格阶梯!$B$13,"")</f>
        <v/>
      </c>
      <c r="J114" s="29">
        <f>IFERROR(ROUND($H114*价格阶梯!$C$18/100/价格阶梯!$B$13,0)*价格阶梯!$B$13,"")</f>
        <v/>
      </c>
      <c r="K114" s="29">
        <f>IFERROR(ROUND($H114*价格阶梯!$C$19/100/价格阶梯!$B$13,0)*价格阶梯!$B$13,"")</f>
        <v/>
      </c>
      <c r="L114" s="29">
        <f>IFERROR(ROUND($H114*价格阶梯!$C$20/100/价格阶梯!$B$13,0)*价格阶梯!$B$13,"")</f>
        <v/>
      </c>
      <c r="M114" s="29">
        <f>IFERROR(ROUND($H114*价格阶梯!$C$21/100/价格阶梯!$B$13,0)*价格阶梯!$B$13,"")</f>
        <v/>
      </c>
      <c r="N114" s="29">
        <f>IFERROR(ROUND($H114*价格阶梯!$C$22/100/价格阶梯!$B$13,0)*价格阶梯!$B$13,"")</f>
        <v/>
      </c>
      <c r="O114" s="29">
        <f>IFERROR(ROUND($H114*价格阶梯!$C$23/100/价格阶梯!$B$13,0)*价格阶梯!$B$13,"")</f>
        <v/>
      </c>
      <c r="P114" s="29">
        <f>IFERROR(ROUND($H114*价格阶梯!$C$24/100/价格阶梯!$B$13,0)*价格阶梯!$B$13,"")</f>
        <v/>
      </c>
      <c r="Q114" s="29">
        <f>IFERROR(ROUND($H114*价格阶梯!$C$25/100/价格阶梯!$B$13,0)*价格阶梯!$B$13,"")</f>
        <v/>
      </c>
      <c r="R114" s="29">
        <f>IFERROR(ROUND($H114*价格阶梯!$C$26/100/价格阶梯!$B$13,0)*价格阶梯!$B$13,"")</f>
        <v/>
      </c>
    </row>
    <row r="115">
      <c r="A115" s="32">
        <f>$A114+1</f>
        <v/>
      </c>
      <c r="B115" s="9">
        <f>IF($A115="","",CHOOSE(WEEKDAY(A115,2),"周一","周二","周三","周四","周五","周六","周日"))</f>
        <v/>
      </c>
      <c r="C115" s="5" t="inlineStr">
        <is>
          <t>D3</t>
        </is>
      </c>
      <c r="D115" s="27" t="n">
        <v>1.02</v>
      </c>
      <c r="E115" s="21">
        <f>IF($C115="","",IF($C115="D1",1.5,IF($C115="D2",1.2,IF($C115="D3",0.95,IF($C115="D4",0.7,"")))))</f>
        <v/>
      </c>
      <c r="F115" s="21">
        <f>IF($C115="","",IF($C115="D1",2,IF($C115="D2",1.5,IF($C115="D3",1.1,IF($C115="D4",0.85,"")))))</f>
        <v/>
      </c>
      <c r="G115" s="9">
        <f>IF(OR($D115="",$E115=""),"",IF(AND($D115&gt;=$E115,$D115&lt;=$F115),"合规","超范围"))</f>
        <v/>
      </c>
      <c r="H115" s="29">
        <f>IFERROR(ROUND(价格阶梯!$B$4*$D115/价格阶梯!$B$13,0)*价格阶梯!$B$13,"")</f>
        <v/>
      </c>
      <c r="I115" s="29">
        <f>IFERROR(ROUND($H115*价格阶梯!$C$17/100/价格阶梯!$B$13,0)*价格阶梯!$B$13,"")</f>
        <v/>
      </c>
      <c r="J115" s="29">
        <f>IFERROR(ROUND($H115*价格阶梯!$C$18/100/价格阶梯!$B$13,0)*价格阶梯!$B$13,"")</f>
        <v/>
      </c>
      <c r="K115" s="29">
        <f>IFERROR(ROUND($H115*价格阶梯!$C$19/100/价格阶梯!$B$13,0)*价格阶梯!$B$13,"")</f>
        <v/>
      </c>
      <c r="L115" s="29">
        <f>IFERROR(ROUND($H115*价格阶梯!$C$20/100/价格阶梯!$B$13,0)*价格阶梯!$B$13,"")</f>
        <v/>
      </c>
      <c r="M115" s="29">
        <f>IFERROR(ROUND($H115*价格阶梯!$C$21/100/价格阶梯!$B$13,0)*价格阶梯!$B$13,"")</f>
        <v/>
      </c>
      <c r="N115" s="29">
        <f>IFERROR(ROUND($H115*价格阶梯!$C$22/100/价格阶梯!$B$13,0)*价格阶梯!$B$13,"")</f>
        <v/>
      </c>
      <c r="O115" s="29">
        <f>IFERROR(ROUND($H115*价格阶梯!$C$23/100/价格阶梯!$B$13,0)*价格阶梯!$B$13,"")</f>
        <v/>
      </c>
      <c r="P115" s="29">
        <f>IFERROR(ROUND($H115*价格阶梯!$C$24/100/价格阶梯!$B$13,0)*价格阶梯!$B$13,"")</f>
        <v/>
      </c>
      <c r="Q115" s="29">
        <f>IFERROR(ROUND($H115*价格阶梯!$C$25/100/价格阶梯!$B$13,0)*价格阶梯!$B$13,"")</f>
        <v/>
      </c>
      <c r="R115" s="29">
        <f>IFERROR(ROUND($H115*价格阶梯!$C$26/100/价格阶梯!$B$13,0)*价格阶梯!$B$13,"")</f>
        <v/>
      </c>
    </row>
    <row r="116">
      <c r="A116" s="32">
        <f>$A115+1</f>
        <v/>
      </c>
      <c r="B116" s="9">
        <f>IF($A116="","",CHOOSE(WEEKDAY(A116,2),"周一","周二","周三","周四","周五","周六","周日"))</f>
        <v/>
      </c>
      <c r="C116" s="5" t="inlineStr">
        <is>
          <t>D2</t>
        </is>
      </c>
      <c r="D116" s="27" t="n">
        <v>1.362</v>
      </c>
      <c r="E116" s="21">
        <f>IF($C116="","",IF($C116="D1",1.5,IF($C116="D2",1.2,IF($C116="D3",0.95,IF($C116="D4",0.7,"")))))</f>
        <v/>
      </c>
      <c r="F116" s="21">
        <f>IF($C116="","",IF($C116="D1",2,IF($C116="D2",1.5,IF($C116="D3",1.1,IF($C116="D4",0.85,"")))))</f>
        <v/>
      </c>
      <c r="G116" s="9">
        <f>IF(OR($D116="",$E116=""),"",IF(AND($D116&gt;=$E116,$D116&lt;=$F116),"合规","超范围"))</f>
        <v/>
      </c>
      <c r="H116" s="29">
        <f>IFERROR(ROUND(价格阶梯!$B$4*$D116/价格阶梯!$B$13,0)*价格阶梯!$B$13,"")</f>
        <v/>
      </c>
      <c r="I116" s="29">
        <f>IFERROR(ROUND($H116*价格阶梯!$C$17/100/价格阶梯!$B$13,0)*价格阶梯!$B$13,"")</f>
        <v/>
      </c>
      <c r="J116" s="29">
        <f>IFERROR(ROUND($H116*价格阶梯!$C$18/100/价格阶梯!$B$13,0)*价格阶梯!$B$13,"")</f>
        <v/>
      </c>
      <c r="K116" s="29">
        <f>IFERROR(ROUND($H116*价格阶梯!$C$19/100/价格阶梯!$B$13,0)*价格阶梯!$B$13,"")</f>
        <v/>
      </c>
      <c r="L116" s="29">
        <f>IFERROR(ROUND($H116*价格阶梯!$C$20/100/价格阶梯!$B$13,0)*价格阶梯!$B$13,"")</f>
        <v/>
      </c>
      <c r="M116" s="29">
        <f>IFERROR(ROUND($H116*价格阶梯!$C$21/100/价格阶梯!$B$13,0)*价格阶梯!$B$13,"")</f>
        <v/>
      </c>
      <c r="N116" s="29">
        <f>IFERROR(ROUND($H116*价格阶梯!$C$22/100/价格阶梯!$B$13,0)*价格阶梯!$B$13,"")</f>
        <v/>
      </c>
      <c r="O116" s="29">
        <f>IFERROR(ROUND($H116*价格阶梯!$C$23/100/价格阶梯!$B$13,0)*价格阶梯!$B$13,"")</f>
        <v/>
      </c>
      <c r="P116" s="29">
        <f>IFERROR(ROUND($H116*价格阶梯!$C$24/100/价格阶梯!$B$13,0)*价格阶梯!$B$13,"")</f>
        <v/>
      </c>
      <c r="Q116" s="29">
        <f>IFERROR(ROUND($H116*价格阶梯!$C$25/100/价格阶梯!$B$13,0)*价格阶梯!$B$13,"")</f>
        <v/>
      </c>
      <c r="R116" s="29">
        <f>IFERROR(ROUND($H116*价格阶梯!$C$26/100/价格阶梯!$B$13,0)*价格阶梯!$B$13,"")</f>
        <v/>
      </c>
    </row>
    <row r="117">
      <c r="A117" s="32">
        <f>$A116+1</f>
        <v/>
      </c>
      <c r="B117" s="9">
        <f>IF($A117="","",CHOOSE(WEEKDAY(A117,2),"周一","周二","周三","周四","周五","周六","周日"))</f>
        <v/>
      </c>
      <c r="C117" s="5" t="inlineStr">
        <is>
          <t>D2</t>
        </is>
      </c>
      <c r="D117" s="27" t="n">
        <v>1.374</v>
      </c>
      <c r="E117" s="21">
        <f>IF($C117="","",IF($C117="D1",1.5,IF($C117="D2",1.2,IF($C117="D3",0.95,IF($C117="D4",0.7,"")))))</f>
        <v/>
      </c>
      <c r="F117" s="21">
        <f>IF($C117="","",IF($C117="D1",2,IF($C117="D2",1.5,IF($C117="D3",1.1,IF($C117="D4",0.85,"")))))</f>
        <v/>
      </c>
      <c r="G117" s="9">
        <f>IF(OR($D117="",$E117=""),"",IF(AND($D117&gt;=$E117,$D117&lt;=$F117),"合规","超范围"))</f>
        <v/>
      </c>
      <c r="H117" s="29">
        <f>IFERROR(ROUND(价格阶梯!$B$4*$D117/价格阶梯!$B$13,0)*价格阶梯!$B$13,"")</f>
        <v/>
      </c>
      <c r="I117" s="29">
        <f>IFERROR(ROUND($H117*价格阶梯!$C$17/100/价格阶梯!$B$13,0)*价格阶梯!$B$13,"")</f>
        <v/>
      </c>
      <c r="J117" s="29">
        <f>IFERROR(ROUND($H117*价格阶梯!$C$18/100/价格阶梯!$B$13,0)*价格阶梯!$B$13,"")</f>
        <v/>
      </c>
      <c r="K117" s="29">
        <f>IFERROR(ROUND($H117*价格阶梯!$C$19/100/价格阶梯!$B$13,0)*价格阶梯!$B$13,"")</f>
        <v/>
      </c>
      <c r="L117" s="29">
        <f>IFERROR(ROUND($H117*价格阶梯!$C$20/100/价格阶梯!$B$13,0)*价格阶梯!$B$13,"")</f>
        <v/>
      </c>
      <c r="M117" s="29">
        <f>IFERROR(ROUND($H117*价格阶梯!$C$21/100/价格阶梯!$B$13,0)*价格阶梯!$B$13,"")</f>
        <v/>
      </c>
      <c r="N117" s="29">
        <f>IFERROR(ROUND($H117*价格阶梯!$C$22/100/价格阶梯!$B$13,0)*价格阶梯!$B$13,"")</f>
        <v/>
      </c>
      <c r="O117" s="29">
        <f>IFERROR(ROUND($H117*价格阶梯!$C$23/100/价格阶梯!$B$13,0)*价格阶梯!$B$13,"")</f>
        <v/>
      </c>
      <c r="P117" s="29">
        <f>IFERROR(ROUND($H117*价格阶梯!$C$24/100/价格阶梯!$B$13,0)*价格阶梯!$B$13,"")</f>
        <v/>
      </c>
      <c r="Q117" s="29">
        <f>IFERROR(ROUND($H117*价格阶梯!$C$25/100/价格阶梯!$B$13,0)*价格阶梯!$B$13,"")</f>
        <v/>
      </c>
      <c r="R117" s="29">
        <f>IFERROR(ROUND($H117*价格阶梯!$C$26/100/价格阶梯!$B$13,0)*价格阶梯!$B$13,"")</f>
        <v/>
      </c>
    </row>
    <row r="118">
      <c r="A118" s="32">
        <f>$A117+1</f>
        <v/>
      </c>
      <c r="B118" s="9">
        <f>IF($A118="","",CHOOSE(WEEKDAY(A118,2),"周一","周二","周三","周四","周五","周六","周日"))</f>
        <v/>
      </c>
      <c r="C118" s="5" t="inlineStr">
        <is>
          <t>D3</t>
        </is>
      </c>
      <c r="D118" s="27" t="n">
        <v>1.056</v>
      </c>
      <c r="E118" s="21">
        <f>IF($C118="","",IF($C118="D1",1.5,IF($C118="D2",1.2,IF($C118="D3",0.95,IF($C118="D4",0.7,"")))))</f>
        <v/>
      </c>
      <c r="F118" s="21">
        <f>IF($C118="","",IF($C118="D1",2,IF($C118="D2",1.5,IF($C118="D3",1.1,IF($C118="D4",0.85,"")))))</f>
        <v/>
      </c>
      <c r="G118" s="9">
        <f>IF(OR($D118="",$E118=""),"",IF(AND($D118&gt;=$E118,$D118&lt;=$F118),"合规","超范围"))</f>
        <v/>
      </c>
      <c r="H118" s="29">
        <f>IFERROR(ROUND(价格阶梯!$B$4*$D118/价格阶梯!$B$13,0)*价格阶梯!$B$13,"")</f>
        <v/>
      </c>
      <c r="I118" s="29">
        <f>IFERROR(ROUND($H118*价格阶梯!$C$17/100/价格阶梯!$B$13,0)*价格阶梯!$B$13,"")</f>
        <v/>
      </c>
      <c r="J118" s="29">
        <f>IFERROR(ROUND($H118*价格阶梯!$C$18/100/价格阶梯!$B$13,0)*价格阶梯!$B$13,"")</f>
        <v/>
      </c>
      <c r="K118" s="29">
        <f>IFERROR(ROUND($H118*价格阶梯!$C$19/100/价格阶梯!$B$13,0)*价格阶梯!$B$13,"")</f>
        <v/>
      </c>
      <c r="L118" s="29">
        <f>IFERROR(ROUND($H118*价格阶梯!$C$20/100/价格阶梯!$B$13,0)*价格阶梯!$B$13,"")</f>
        <v/>
      </c>
      <c r="M118" s="29">
        <f>IFERROR(ROUND($H118*价格阶梯!$C$21/100/价格阶梯!$B$13,0)*价格阶梯!$B$13,"")</f>
        <v/>
      </c>
      <c r="N118" s="29">
        <f>IFERROR(ROUND($H118*价格阶梯!$C$22/100/价格阶梯!$B$13,0)*价格阶梯!$B$13,"")</f>
        <v/>
      </c>
      <c r="O118" s="29">
        <f>IFERROR(ROUND($H118*价格阶梯!$C$23/100/价格阶梯!$B$13,0)*价格阶梯!$B$13,"")</f>
        <v/>
      </c>
      <c r="P118" s="29">
        <f>IFERROR(ROUND($H118*价格阶梯!$C$24/100/价格阶梯!$B$13,0)*价格阶梯!$B$13,"")</f>
        <v/>
      </c>
      <c r="Q118" s="29">
        <f>IFERROR(ROUND($H118*价格阶梯!$C$25/100/价格阶梯!$B$13,0)*价格阶梯!$B$13,"")</f>
        <v/>
      </c>
      <c r="R118" s="29">
        <f>IFERROR(ROUND($H118*价格阶梯!$C$26/100/价格阶梯!$B$13,0)*价格阶梯!$B$13,"")</f>
        <v/>
      </c>
    </row>
    <row r="119">
      <c r="A119" s="32">
        <f>$A118+1</f>
        <v/>
      </c>
      <c r="B119" s="9">
        <f>IF($A119="","",CHOOSE(WEEKDAY(A119,2),"周一","周二","周三","周四","周五","周六","周日"))</f>
        <v/>
      </c>
      <c r="C119" s="5" t="inlineStr">
        <is>
          <t>D3</t>
        </is>
      </c>
      <c r="D119" s="27" t="n">
        <v>0.984</v>
      </c>
      <c r="E119" s="21">
        <f>IF($C119="","",IF($C119="D1",1.5,IF($C119="D2",1.2,IF($C119="D3",0.95,IF($C119="D4",0.7,"")))))</f>
        <v/>
      </c>
      <c r="F119" s="21">
        <f>IF($C119="","",IF($C119="D1",2,IF($C119="D2",1.5,IF($C119="D3",1.1,IF($C119="D4",0.85,"")))))</f>
        <v/>
      </c>
      <c r="G119" s="9">
        <f>IF(OR($D119="",$E119=""),"",IF(AND($D119&gt;=$E119,$D119&lt;=$F119),"合规","超范围"))</f>
        <v/>
      </c>
      <c r="H119" s="29">
        <f>IFERROR(ROUND(价格阶梯!$B$4*$D119/价格阶梯!$B$13,0)*价格阶梯!$B$13,"")</f>
        <v/>
      </c>
      <c r="I119" s="29">
        <f>IFERROR(ROUND($H119*价格阶梯!$C$17/100/价格阶梯!$B$13,0)*价格阶梯!$B$13,"")</f>
        <v/>
      </c>
      <c r="J119" s="29">
        <f>IFERROR(ROUND($H119*价格阶梯!$C$18/100/价格阶梯!$B$13,0)*价格阶梯!$B$13,"")</f>
        <v/>
      </c>
      <c r="K119" s="29">
        <f>IFERROR(ROUND($H119*价格阶梯!$C$19/100/价格阶梯!$B$13,0)*价格阶梯!$B$13,"")</f>
        <v/>
      </c>
      <c r="L119" s="29">
        <f>IFERROR(ROUND($H119*价格阶梯!$C$20/100/价格阶梯!$B$13,0)*价格阶梯!$B$13,"")</f>
        <v/>
      </c>
      <c r="M119" s="29">
        <f>IFERROR(ROUND($H119*价格阶梯!$C$21/100/价格阶梯!$B$13,0)*价格阶梯!$B$13,"")</f>
        <v/>
      </c>
      <c r="N119" s="29">
        <f>IFERROR(ROUND($H119*价格阶梯!$C$22/100/价格阶梯!$B$13,0)*价格阶梯!$B$13,"")</f>
        <v/>
      </c>
      <c r="O119" s="29">
        <f>IFERROR(ROUND($H119*价格阶梯!$C$23/100/价格阶梯!$B$13,0)*价格阶梯!$B$13,"")</f>
        <v/>
      </c>
      <c r="P119" s="29">
        <f>IFERROR(ROUND($H119*价格阶梯!$C$24/100/价格阶梯!$B$13,0)*价格阶梯!$B$13,"")</f>
        <v/>
      </c>
      <c r="Q119" s="29">
        <f>IFERROR(ROUND($H119*价格阶梯!$C$25/100/价格阶梯!$B$13,0)*价格阶梯!$B$13,"")</f>
        <v/>
      </c>
      <c r="R119" s="29">
        <f>IFERROR(ROUND($H119*价格阶梯!$C$26/100/价格阶梯!$B$13,0)*价格阶梯!$B$13,"")</f>
        <v/>
      </c>
    </row>
    <row r="120">
      <c r="A120" s="32">
        <f>$A119+1</f>
        <v/>
      </c>
      <c r="B120" s="9">
        <f>IF($A120="","",CHOOSE(WEEKDAY(A120,2),"周一","周二","周三","周四","周五","周六","周日"))</f>
        <v/>
      </c>
      <c r="C120" s="5" t="inlineStr">
        <is>
          <t>D3</t>
        </is>
      </c>
      <c r="D120" s="27" t="n">
        <v>0.996</v>
      </c>
      <c r="E120" s="21">
        <f>IF($C120="","",IF($C120="D1",1.5,IF($C120="D2",1.2,IF($C120="D3",0.95,IF($C120="D4",0.7,"")))))</f>
        <v/>
      </c>
      <c r="F120" s="21">
        <f>IF($C120="","",IF($C120="D1",2,IF($C120="D2",1.5,IF($C120="D3",1.1,IF($C120="D4",0.85,"")))))</f>
        <v/>
      </c>
      <c r="G120" s="9">
        <f>IF(OR($D120="",$E120=""),"",IF(AND($D120&gt;=$E120,$D120&lt;=$F120),"合规","超范围"))</f>
        <v/>
      </c>
      <c r="H120" s="29">
        <f>IFERROR(ROUND(价格阶梯!$B$4*$D120/价格阶梯!$B$13,0)*价格阶梯!$B$13,"")</f>
        <v/>
      </c>
      <c r="I120" s="29">
        <f>IFERROR(ROUND($H120*价格阶梯!$C$17/100/价格阶梯!$B$13,0)*价格阶梯!$B$13,"")</f>
        <v/>
      </c>
      <c r="J120" s="29">
        <f>IFERROR(ROUND($H120*价格阶梯!$C$18/100/价格阶梯!$B$13,0)*价格阶梯!$B$13,"")</f>
        <v/>
      </c>
      <c r="K120" s="29">
        <f>IFERROR(ROUND($H120*价格阶梯!$C$19/100/价格阶梯!$B$13,0)*价格阶梯!$B$13,"")</f>
        <v/>
      </c>
      <c r="L120" s="29">
        <f>IFERROR(ROUND($H120*价格阶梯!$C$20/100/价格阶梯!$B$13,0)*价格阶梯!$B$13,"")</f>
        <v/>
      </c>
      <c r="M120" s="29">
        <f>IFERROR(ROUND($H120*价格阶梯!$C$21/100/价格阶梯!$B$13,0)*价格阶梯!$B$13,"")</f>
        <v/>
      </c>
      <c r="N120" s="29">
        <f>IFERROR(ROUND($H120*价格阶梯!$C$22/100/价格阶梯!$B$13,0)*价格阶梯!$B$13,"")</f>
        <v/>
      </c>
      <c r="O120" s="29">
        <f>IFERROR(ROUND($H120*价格阶梯!$C$23/100/价格阶梯!$B$13,0)*价格阶梯!$B$13,"")</f>
        <v/>
      </c>
      <c r="P120" s="29">
        <f>IFERROR(ROUND($H120*价格阶梯!$C$24/100/价格阶梯!$B$13,0)*价格阶梯!$B$13,"")</f>
        <v/>
      </c>
      <c r="Q120" s="29">
        <f>IFERROR(ROUND($H120*价格阶梯!$C$25/100/价格阶梯!$B$13,0)*价格阶梯!$B$13,"")</f>
        <v/>
      </c>
      <c r="R120" s="29">
        <f>IFERROR(ROUND($H120*价格阶梯!$C$26/100/价格阶梯!$B$13,0)*价格阶梯!$B$13,"")</f>
        <v/>
      </c>
    </row>
    <row r="121">
      <c r="A121" s="32">
        <f>$A120+1</f>
        <v/>
      </c>
      <c r="B121" s="9">
        <f>IF($A121="","",CHOOSE(WEEKDAY(A121,2),"周一","周二","周三","周四","周五","周六","周日"))</f>
        <v/>
      </c>
      <c r="C121" s="5" t="inlineStr">
        <is>
          <t>D3</t>
        </is>
      </c>
      <c r="D121" s="27" t="n">
        <v>1.008</v>
      </c>
      <c r="E121" s="21">
        <f>IF($C121="","",IF($C121="D1",1.5,IF($C121="D2",1.2,IF($C121="D3",0.95,IF($C121="D4",0.7,"")))))</f>
        <v/>
      </c>
      <c r="F121" s="21">
        <f>IF($C121="","",IF($C121="D1",2,IF($C121="D2",1.5,IF($C121="D3",1.1,IF($C121="D4",0.85,"")))))</f>
        <v/>
      </c>
      <c r="G121" s="9">
        <f>IF(OR($D121="",$E121=""),"",IF(AND($D121&gt;=$E121,$D121&lt;=$F121),"合规","超范围"))</f>
        <v/>
      </c>
      <c r="H121" s="29">
        <f>IFERROR(ROUND(价格阶梯!$B$4*$D121/价格阶梯!$B$13,0)*价格阶梯!$B$13,"")</f>
        <v/>
      </c>
      <c r="I121" s="29">
        <f>IFERROR(ROUND($H121*价格阶梯!$C$17/100/价格阶梯!$B$13,0)*价格阶梯!$B$13,"")</f>
        <v/>
      </c>
      <c r="J121" s="29">
        <f>IFERROR(ROUND($H121*价格阶梯!$C$18/100/价格阶梯!$B$13,0)*价格阶梯!$B$13,"")</f>
        <v/>
      </c>
      <c r="K121" s="29">
        <f>IFERROR(ROUND($H121*价格阶梯!$C$19/100/价格阶梯!$B$13,0)*价格阶梯!$B$13,"")</f>
        <v/>
      </c>
      <c r="L121" s="29">
        <f>IFERROR(ROUND($H121*价格阶梯!$C$20/100/价格阶梯!$B$13,0)*价格阶梯!$B$13,"")</f>
        <v/>
      </c>
      <c r="M121" s="29">
        <f>IFERROR(ROUND($H121*价格阶梯!$C$21/100/价格阶梯!$B$13,0)*价格阶梯!$B$13,"")</f>
        <v/>
      </c>
      <c r="N121" s="29">
        <f>IFERROR(ROUND($H121*价格阶梯!$C$22/100/价格阶梯!$B$13,0)*价格阶梯!$B$13,"")</f>
        <v/>
      </c>
      <c r="O121" s="29">
        <f>IFERROR(ROUND($H121*价格阶梯!$C$23/100/价格阶梯!$B$13,0)*价格阶梯!$B$13,"")</f>
        <v/>
      </c>
      <c r="P121" s="29">
        <f>IFERROR(ROUND($H121*价格阶梯!$C$24/100/价格阶梯!$B$13,0)*价格阶梯!$B$13,"")</f>
        <v/>
      </c>
      <c r="Q121" s="29">
        <f>IFERROR(ROUND($H121*价格阶梯!$C$25/100/价格阶梯!$B$13,0)*价格阶梯!$B$13,"")</f>
        <v/>
      </c>
      <c r="R121" s="29">
        <f>IFERROR(ROUND($H121*价格阶梯!$C$26/100/价格阶梯!$B$13,0)*价格阶梯!$B$13,"")</f>
        <v/>
      </c>
    </row>
    <row r="122">
      <c r="A122" s="32">
        <f>$A121+1</f>
        <v/>
      </c>
      <c r="B122" s="9">
        <f>IF($A122="","",CHOOSE(WEEKDAY(A122,2),"周一","周二","周三","周四","周五","周六","周日"))</f>
        <v/>
      </c>
      <c r="C122" s="5" t="inlineStr">
        <is>
          <t>D1</t>
        </is>
      </c>
      <c r="D122" s="27" t="n">
        <v>1.75</v>
      </c>
      <c r="E122" s="21">
        <f>IF($C122="","",IF($C122="D1",1.5,IF($C122="D2",1.2,IF($C122="D3",0.95,IF($C122="D4",0.7,"")))))</f>
        <v/>
      </c>
      <c r="F122" s="21">
        <f>IF($C122="","",IF($C122="D1",2,IF($C122="D2",1.5,IF($C122="D3",1.1,IF($C122="D4",0.85,"")))))</f>
        <v/>
      </c>
      <c r="G122" s="9">
        <f>IF(OR($D122="",$E122=""),"",IF(AND($D122&gt;=$E122,$D122&lt;=$F122),"合规","超范围"))</f>
        <v/>
      </c>
      <c r="H122" s="29">
        <f>IFERROR(ROUND(价格阶梯!$B$4*$D122/价格阶梯!$B$13,0)*价格阶梯!$B$13,"")</f>
        <v/>
      </c>
      <c r="I122" s="29">
        <f>IFERROR(ROUND($H122*价格阶梯!$C$17/100/价格阶梯!$B$13,0)*价格阶梯!$B$13,"")</f>
        <v/>
      </c>
      <c r="J122" s="29">
        <f>IFERROR(ROUND($H122*价格阶梯!$C$18/100/价格阶梯!$B$13,0)*价格阶梯!$B$13,"")</f>
        <v/>
      </c>
      <c r="K122" s="29">
        <f>IFERROR(ROUND($H122*价格阶梯!$C$19/100/价格阶梯!$B$13,0)*价格阶梯!$B$13,"")</f>
        <v/>
      </c>
      <c r="L122" s="29">
        <f>IFERROR(ROUND($H122*价格阶梯!$C$20/100/价格阶梯!$B$13,0)*价格阶梯!$B$13,"")</f>
        <v/>
      </c>
      <c r="M122" s="29">
        <f>IFERROR(ROUND($H122*价格阶梯!$C$21/100/价格阶梯!$B$13,0)*价格阶梯!$B$13,"")</f>
        <v/>
      </c>
      <c r="N122" s="29">
        <f>IFERROR(ROUND($H122*价格阶梯!$C$22/100/价格阶梯!$B$13,0)*价格阶梯!$B$13,"")</f>
        <v/>
      </c>
      <c r="O122" s="29">
        <f>IFERROR(ROUND($H122*价格阶梯!$C$23/100/价格阶梯!$B$13,0)*价格阶梯!$B$13,"")</f>
        <v/>
      </c>
      <c r="P122" s="29">
        <f>IFERROR(ROUND($H122*价格阶梯!$C$24/100/价格阶梯!$B$13,0)*价格阶梯!$B$13,"")</f>
        <v/>
      </c>
      <c r="Q122" s="29">
        <f>IFERROR(ROUND($H122*价格阶梯!$C$25/100/价格阶梯!$B$13,0)*价格阶梯!$B$13,"")</f>
        <v/>
      </c>
      <c r="R122" s="29">
        <f>IFERROR(ROUND($H122*价格阶梯!$C$26/100/价格阶梯!$B$13,0)*价格阶梯!$B$13,"")</f>
        <v/>
      </c>
    </row>
    <row r="123">
      <c r="A123" s="32">
        <f>$A122+1</f>
        <v/>
      </c>
      <c r="B123" s="9">
        <f>IF($A123="","",CHOOSE(WEEKDAY(A123,2),"周一","周二","周三","周四","周五","周六","周日"))</f>
        <v/>
      </c>
      <c r="C123" s="5" t="inlineStr">
        <is>
          <t>D1</t>
        </is>
      </c>
      <c r="D123" s="27" t="n">
        <v>1.762</v>
      </c>
      <c r="E123" s="21">
        <f>IF($C123="","",IF($C123="D1",1.5,IF($C123="D2",1.2,IF($C123="D3",0.95,IF($C123="D4",0.7,"")))))</f>
        <v/>
      </c>
      <c r="F123" s="21">
        <f>IF($C123="","",IF($C123="D1",2,IF($C123="D2",1.5,IF($C123="D3",1.1,IF($C123="D4",0.85,"")))))</f>
        <v/>
      </c>
      <c r="G123" s="9">
        <f>IF(OR($D123="",$E123=""),"",IF(AND($D123&gt;=$E123,$D123&lt;=$F123),"合规","超范围"))</f>
        <v/>
      </c>
      <c r="H123" s="29">
        <f>IFERROR(ROUND(价格阶梯!$B$4*$D123/价格阶梯!$B$13,0)*价格阶梯!$B$13,"")</f>
        <v/>
      </c>
      <c r="I123" s="29">
        <f>IFERROR(ROUND($H123*价格阶梯!$C$17/100/价格阶梯!$B$13,0)*价格阶梯!$B$13,"")</f>
        <v/>
      </c>
      <c r="J123" s="29">
        <f>IFERROR(ROUND($H123*价格阶梯!$C$18/100/价格阶梯!$B$13,0)*价格阶梯!$B$13,"")</f>
        <v/>
      </c>
      <c r="K123" s="29">
        <f>IFERROR(ROUND($H123*价格阶梯!$C$19/100/价格阶梯!$B$13,0)*价格阶梯!$B$13,"")</f>
        <v/>
      </c>
      <c r="L123" s="29">
        <f>IFERROR(ROUND($H123*价格阶梯!$C$20/100/价格阶梯!$B$13,0)*价格阶梯!$B$13,"")</f>
        <v/>
      </c>
      <c r="M123" s="29">
        <f>IFERROR(ROUND($H123*价格阶梯!$C$21/100/价格阶梯!$B$13,0)*价格阶梯!$B$13,"")</f>
        <v/>
      </c>
      <c r="N123" s="29">
        <f>IFERROR(ROUND($H123*价格阶梯!$C$22/100/价格阶梯!$B$13,0)*价格阶梯!$B$13,"")</f>
        <v/>
      </c>
      <c r="O123" s="29">
        <f>IFERROR(ROUND($H123*价格阶梯!$C$23/100/价格阶梯!$B$13,0)*价格阶梯!$B$13,"")</f>
        <v/>
      </c>
      <c r="P123" s="29">
        <f>IFERROR(ROUND($H123*价格阶梯!$C$24/100/价格阶梯!$B$13,0)*价格阶梯!$B$13,"")</f>
        <v/>
      </c>
      <c r="Q123" s="29">
        <f>IFERROR(ROUND($H123*价格阶梯!$C$25/100/价格阶梯!$B$13,0)*价格阶梯!$B$13,"")</f>
        <v/>
      </c>
      <c r="R123" s="29">
        <f>IFERROR(ROUND($H123*价格阶梯!$C$26/100/价格阶梯!$B$13,0)*价格阶梯!$B$13,"")</f>
        <v/>
      </c>
    </row>
    <row r="124">
      <c r="A124" s="32">
        <f>$A123+1</f>
        <v/>
      </c>
      <c r="B124" s="9">
        <f>IF($A124="","",CHOOSE(WEEKDAY(A124,2),"周一","周二","周三","周四","周五","周六","周日"))</f>
        <v/>
      </c>
      <c r="C124" s="5" t="inlineStr">
        <is>
          <t>D1</t>
        </is>
      </c>
      <c r="D124" s="27" t="n">
        <v>1.774</v>
      </c>
      <c r="E124" s="21">
        <f>IF($C124="","",IF($C124="D1",1.5,IF($C124="D2",1.2,IF($C124="D3",0.95,IF($C124="D4",0.7,"")))))</f>
        <v/>
      </c>
      <c r="F124" s="21">
        <f>IF($C124="","",IF($C124="D1",2,IF($C124="D2",1.5,IF($C124="D3",1.1,IF($C124="D4",0.85,"")))))</f>
        <v/>
      </c>
      <c r="G124" s="9">
        <f>IF(OR($D124="",$E124=""),"",IF(AND($D124&gt;=$E124,$D124&lt;=$F124),"合规","超范围"))</f>
        <v/>
      </c>
      <c r="H124" s="29">
        <f>IFERROR(ROUND(价格阶梯!$B$4*$D124/价格阶梯!$B$13,0)*价格阶梯!$B$13,"")</f>
        <v/>
      </c>
      <c r="I124" s="29">
        <f>IFERROR(ROUND($H124*价格阶梯!$C$17/100/价格阶梯!$B$13,0)*价格阶梯!$B$13,"")</f>
        <v/>
      </c>
      <c r="J124" s="29">
        <f>IFERROR(ROUND($H124*价格阶梯!$C$18/100/价格阶梯!$B$13,0)*价格阶梯!$B$13,"")</f>
        <v/>
      </c>
      <c r="K124" s="29">
        <f>IFERROR(ROUND($H124*价格阶梯!$C$19/100/价格阶梯!$B$13,0)*价格阶梯!$B$13,"")</f>
        <v/>
      </c>
      <c r="L124" s="29">
        <f>IFERROR(ROUND($H124*价格阶梯!$C$20/100/价格阶梯!$B$13,0)*价格阶梯!$B$13,"")</f>
        <v/>
      </c>
      <c r="M124" s="29">
        <f>IFERROR(ROUND($H124*价格阶梯!$C$21/100/价格阶梯!$B$13,0)*价格阶梯!$B$13,"")</f>
        <v/>
      </c>
      <c r="N124" s="29">
        <f>IFERROR(ROUND($H124*价格阶梯!$C$22/100/价格阶梯!$B$13,0)*价格阶梯!$B$13,"")</f>
        <v/>
      </c>
      <c r="O124" s="29">
        <f>IFERROR(ROUND($H124*价格阶梯!$C$23/100/价格阶梯!$B$13,0)*价格阶梯!$B$13,"")</f>
        <v/>
      </c>
      <c r="P124" s="29">
        <f>IFERROR(ROUND($H124*价格阶梯!$C$24/100/价格阶梯!$B$13,0)*价格阶梯!$B$13,"")</f>
        <v/>
      </c>
      <c r="Q124" s="29">
        <f>IFERROR(ROUND($H124*价格阶梯!$C$25/100/价格阶梯!$B$13,0)*价格阶梯!$B$13,"")</f>
        <v/>
      </c>
      <c r="R124" s="29">
        <f>IFERROR(ROUND($H124*价格阶梯!$C$26/100/价格阶梯!$B$13,0)*价格阶梯!$B$13,"")</f>
        <v/>
      </c>
    </row>
    <row r="125">
      <c r="A125" s="32">
        <f>$A124+1</f>
        <v/>
      </c>
      <c r="B125" s="9">
        <f>IF($A125="","",CHOOSE(WEEKDAY(A125,2),"周一","周二","周三","周四","周五","周六","周日"))</f>
        <v/>
      </c>
      <c r="C125" s="5" t="inlineStr">
        <is>
          <t>D1</t>
        </is>
      </c>
      <c r="D125" s="27" t="n">
        <v>1.786</v>
      </c>
      <c r="E125" s="21">
        <f>IF($C125="","",IF($C125="D1",1.5,IF($C125="D2",1.2,IF($C125="D3",0.95,IF($C125="D4",0.7,"")))))</f>
        <v/>
      </c>
      <c r="F125" s="21">
        <f>IF($C125="","",IF($C125="D1",2,IF($C125="D2",1.5,IF($C125="D3",1.1,IF($C125="D4",0.85,"")))))</f>
        <v/>
      </c>
      <c r="G125" s="9">
        <f>IF(OR($D125="",$E125=""),"",IF(AND($D125&gt;=$E125,$D125&lt;=$F125),"合规","超范围"))</f>
        <v/>
      </c>
      <c r="H125" s="29">
        <f>IFERROR(ROUND(价格阶梯!$B$4*$D125/价格阶梯!$B$13,0)*价格阶梯!$B$13,"")</f>
        <v/>
      </c>
      <c r="I125" s="29">
        <f>IFERROR(ROUND($H125*价格阶梯!$C$17/100/价格阶梯!$B$13,0)*价格阶梯!$B$13,"")</f>
        <v/>
      </c>
      <c r="J125" s="29">
        <f>IFERROR(ROUND($H125*价格阶梯!$C$18/100/价格阶梯!$B$13,0)*价格阶梯!$B$13,"")</f>
        <v/>
      </c>
      <c r="K125" s="29">
        <f>IFERROR(ROUND($H125*价格阶梯!$C$19/100/价格阶梯!$B$13,0)*价格阶梯!$B$13,"")</f>
        <v/>
      </c>
      <c r="L125" s="29">
        <f>IFERROR(ROUND($H125*价格阶梯!$C$20/100/价格阶梯!$B$13,0)*价格阶梯!$B$13,"")</f>
        <v/>
      </c>
      <c r="M125" s="29">
        <f>IFERROR(ROUND($H125*价格阶梯!$C$21/100/价格阶梯!$B$13,0)*价格阶梯!$B$13,"")</f>
        <v/>
      </c>
      <c r="N125" s="29">
        <f>IFERROR(ROUND($H125*价格阶梯!$C$22/100/价格阶梯!$B$13,0)*价格阶梯!$B$13,"")</f>
        <v/>
      </c>
      <c r="O125" s="29">
        <f>IFERROR(ROUND($H125*价格阶梯!$C$23/100/价格阶梯!$B$13,0)*价格阶梯!$B$13,"")</f>
        <v/>
      </c>
      <c r="P125" s="29">
        <f>IFERROR(ROUND($H125*价格阶梯!$C$24/100/价格阶梯!$B$13,0)*价格阶梯!$B$13,"")</f>
        <v/>
      </c>
      <c r="Q125" s="29">
        <f>IFERROR(ROUND($H125*价格阶梯!$C$25/100/价格阶梯!$B$13,0)*价格阶梯!$B$13,"")</f>
        <v/>
      </c>
      <c r="R125" s="29">
        <f>IFERROR(ROUND($H125*价格阶梯!$C$26/100/价格阶梯!$B$13,0)*价格阶梯!$B$13,"")</f>
        <v/>
      </c>
    </row>
    <row r="126">
      <c r="A126" s="32">
        <f>$A125+1</f>
        <v/>
      </c>
      <c r="B126" s="9">
        <f>IF($A126="","",CHOOSE(WEEKDAY(A126,2),"周一","周二","周三","周四","周五","周六","周日"))</f>
        <v/>
      </c>
      <c r="C126" s="5" t="inlineStr">
        <is>
          <t>D1</t>
        </is>
      </c>
      <c r="D126" s="27" t="n">
        <v>1.714</v>
      </c>
      <c r="E126" s="21">
        <f>IF($C126="","",IF($C126="D1",1.5,IF($C126="D2",1.2,IF($C126="D3",0.95,IF($C126="D4",0.7,"")))))</f>
        <v/>
      </c>
      <c r="F126" s="21">
        <f>IF($C126="","",IF($C126="D1",2,IF($C126="D2",1.5,IF($C126="D3",1.1,IF($C126="D4",0.85,"")))))</f>
        <v/>
      </c>
      <c r="G126" s="9">
        <f>IF(OR($D126="",$E126=""),"",IF(AND($D126&gt;=$E126,$D126&lt;=$F126),"合规","超范围"))</f>
        <v/>
      </c>
      <c r="H126" s="29">
        <f>IFERROR(ROUND(价格阶梯!$B$4*$D126/价格阶梯!$B$13,0)*价格阶梯!$B$13,"")</f>
        <v/>
      </c>
      <c r="I126" s="29">
        <f>IFERROR(ROUND($H126*价格阶梯!$C$17/100/价格阶梯!$B$13,0)*价格阶梯!$B$13,"")</f>
        <v/>
      </c>
      <c r="J126" s="29">
        <f>IFERROR(ROUND($H126*价格阶梯!$C$18/100/价格阶梯!$B$13,0)*价格阶梯!$B$13,"")</f>
        <v/>
      </c>
      <c r="K126" s="29">
        <f>IFERROR(ROUND($H126*价格阶梯!$C$19/100/价格阶梯!$B$13,0)*价格阶梯!$B$13,"")</f>
        <v/>
      </c>
      <c r="L126" s="29">
        <f>IFERROR(ROUND($H126*价格阶梯!$C$20/100/价格阶梯!$B$13,0)*价格阶梯!$B$13,"")</f>
        <v/>
      </c>
      <c r="M126" s="29">
        <f>IFERROR(ROUND($H126*价格阶梯!$C$21/100/价格阶梯!$B$13,0)*价格阶梯!$B$13,"")</f>
        <v/>
      </c>
      <c r="N126" s="29">
        <f>IFERROR(ROUND($H126*价格阶梯!$C$22/100/价格阶梯!$B$13,0)*价格阶梯!$B$13,"")</f>
        <v/>
      </c>
      <c r="O126" s="29">
        <f>IFERROR(ROUND($H126*价格阶梯!$C$23/100/价格阶梯!$B$13,0)*价格阶梯!$B$13,"")</f>
        <v/>
      </c>
      <c r="P126" s="29">
        <f>IFERROR(ROUND($H126*价格阶梯!$C$24/100/价格阶梯!$B$13,0)*价格阶梯!$B$13,"")</f>
        <v/>
      </c>
      <c r="Q126" s="29">
        <f>IFERROR(ROUND($H126*价格阶梯!$C$25/100/价格阶梯!$B$13,0)*价格阶梯!$B$13,"")</f>
        <v/>
      </c>
      <c r="R126" s="29">
        <f>IFERROR(ROUND($H126*价格阶梯!$C$26/100/价格阶梯!$B$13,0)*价格阶梯!$B$13,"")</f>
        <v/>
      </c>
    </row>
    <row r="127">
      <c r="A127" s="32">
        <f>$A126+1</f>
        <v/>
      </c>
      <c r="B127" s="9">
        <f>IF($A127="","",CHOOSE(WEEKDAY(A127,2),"周一","周二","周三","周四","周五","周六","周日"))</f>
        <v/>
      </c>
      <c r="C127" s="5" t="inlineStr">
        <is>
          <t>D4</t>
        </is>
      </c>
      <c r="D127" s="27" t="n">
        <v>0.756</v>
      </c>
      <c r="E127" s="21">
        <f>IF($C127="","",IF($C127="D1",1.5,IF($C127="D2",1.2,IF($C127="D3",0.95,IF($C127="D4",0.7,"")))))</f>
        <v/>
      </c>
      <c r="F127" s="21">
        <f>IF($C127="","",IF($C127="D1",2,IF($C127="D2",1.5,IF($C127="D3",1.1,IF($C127="D4",0.85,"")))))</f>
        <v/>
      </c>
      <c r="G127" s="9">
        <f>IF(OR($D127="",$E127=""),"",IF(AND($D127&gt;=$E127,$D127&lt;=$F127),"合规","超范围"))</f>
        <v/>
      </c>
      <c r="H127" s="29">
        <f>IFERROR(ROUND(价格阶梯!$B$4*$D127/价格阶梯!$B$13,0)*价格阶梯!$B$13,"")</f>
        <v/>
      </c>
      <c r="I127" s="29">
        <f>IFERROR(ROUND($H127*价格阶梯!$C$17/100/价格阶梯!$B$13,0)*价格阶梯!$B$13,"")</f>
        <v/>
      </c>
      <c r="J127" s="29">
        <f>IFERROR(ROUND($H127*价格阶梯!$C$18/100/价格阶梯!$B$13,0)*价格阶梯!$B$13,"")</f>
        <v/>
      </c>
      <c r="K127" s="29">
        <f>IFERROR(ROUND($H127*价格阶梯!$C$19/100/价格阶梯!$B$13,0)*价格阶梯!$B$13,"")</f>
        <v/>
      </c>
      <c r="L127" s="29">
        <f>IFERROR(ROUND($H127*价格阶梯!$C$20/100/价格阶梯!$B$13,0)*价格阶梯!$B$13,"")</f>
        <v/>
      </c>
      <c r="M127" s="29">
        <f>IFERROR(ROUND($H127*价格阶梯!$C$21/100/价格阶梯!$B$13,0)*价格阶梯!$B$13,"")</f>
        <v/>
      </c>
      <c r="N127" s="29">
        <f>IFERROR(ROUND($H127*价格阶梯!$C$22/100/价格阶梯!$B$13,0)*价格阶梯!$B$13,"")</f>
        <v/>
      </c>
      <c r="O127" s="29">
        <f>IFERROR(ROUND($H127*价格阶梯!$C$23/100/价格阶梯!$B$13,0)*价格阶梯!$B$13,"")</f>
        <v/>
      </c>
      <c r="P127" s="29">
        <f>IFERROR(ROUND($H127*价格阶梯!$C$24/100/价格阶梯!$B$13,0)*价格阶梯!$B$13,"")</f>
        <v/>
      </c>
      <c r="Q127" s="29">
        <f>IFERROR(ROUND($H127*价格阶梯!$C$25/100/价格阶梯!$B$13,0)*价格阶梯!$B$13,"")</f>
        <v/>
      </c>
      <c r="R127" s="29">
        <f>IFERROR(ROUND($H127*价格阶梯!$C$26/100/价格阶梯!$B$13,0)*价格阶梯!$B$13,"")</f>
        <v/>
      </c>
    </row>
    <row r="128">
      <c r="A128" s="32">
        <f>$A127+1</f>
        <v/>
      </c>
      <c r="B128" s="9">
        <f>IF($A128="","",CHOOSE(WEEKDAY(A128,2),"周一","周二","周三","周四","周五","周六","周日"))</f>
        <v/>
      </c>
      <c r="C128" s="5" t="inlineStr">
        <is>
          <t>D4</t>
        </is>
      </c>
      <c r="D128" s="27" t="n">
        <v>0.768</v>
      </c>
      <c r="E128" s="21">
        <f>IF($C128="","",IF($C128="D1",1.5,IF($C128="D2",1.2,IF($C128="D3",0.95,IF($C128="D4",0.7,"")))))</f>
        <v/>
      </c>
      <c r="F128" s="21">
        <f>IF($C128="","",IF($C128="D1",2,IF($C128="D2",1.5,IF($C128="D3",1.1,IF($C128="D4",0.85,"")))))</f>
        <v/>
      </c>
      <c r="G128" s="9">
        <f>IF(OR($D128="",$E128=""),"",IF(AND($D128&gt;=$E128,$D128&lt;=$F128),"合规","超范围"))</f>
        <v/>
      </c>
      <c r="H128" s="29">
        <f>IFERROR(ROUND(价格阶梯!$B$4*$D128/价格阶梯!$B$13,0)*价格阶梯!$B$13,"")</f>
        <v/>
      </c>
      <c r="I128" s="29">
        <f>IFERROR(ROUND($H128*价格阶梯!$C$17/100/价格阶梯!$B$13,0)*价格阶梯!$B$13,"")</f>
        <v/>
      </c>
      <c r="J128" s="29">
        <f>IFERROR(ROUND($H128*价格阶梯!$C$18/100/价格阶梯!$B$13,0)*价格阶梯!$B$13,"")</f>
        <v/>
      </c>
      <c r="K128" s="29">
        <f>IFERROR(ROUND($H128*价格阶梯!$C$19/100/价格阶梯!$B$13,0)*价格阶梯!$B$13,"")</f>
        <v/>
      </c>
      <c r="L128" s="29">
        <f>IFERROR(ROUND($H128*价格阶梯!$C$20/100/价格阶梯!$B$13,0)*价格阶梯!$B$13,"")</f>
        <v/>
      </c>
      <c r="M128" s="29">
        <f>IFERROR(ROUND($H128*价格阶梯!$C$21/100/价格阶梯!$B$13,0)*价格阶梯!$B$13,"")</f>
        <v/>
      </c>
      <c r="N128" s="29">
        <f>IFERROR(ROUND($H128*价格阶梯!$C$22/100/价格阶梯!$B$13,0)*价格阶梯!$B$13,"")</f>
        <v/>
      </c>
      <c r="O128" s="29">
        <f>IFERROR(ROUND($H128*价格阶梯!$C$23/100/价格阶梯!$B$13,0)*价格阶梯!$B$13,"")</f>
        <v/>
      </c>
      <c r="P128" s="29">
        <f>IFERROR(ROUND($H128*价格阶梯!$C$24/100/价格阶梯!$B$13,0)*价格阶梯!$B$13,"")</f>
        <v/>
      </c>
      <c r="Q128" s="29">
        <f>IFERROR(ROUND($H128*价格阶梯!$C$25/100/价格阶梯!$B$13,0)*价格阶梯!$B$13,"")</f>
        <v/>
      </c>
      <c r="R128" s="29">
        <f>IFERROR(ROUND($H128*价格阶梯!$C$26/100/价格阶梯!$B$13,0)*价格阶梯!$B$13,"")</f>
        <v/>
      </c>
    </row>
    <row r="129">
      <c r="A129" s="32">
        <f>$A128+1</f>
        <v/>
      </c>
      <c r="B129" s="9">
        <f>IF($A129="","",CHOOSE(WEEKDAY(A129,2),"周一","周二","周三","周四","周五","周六","周日"))</f>
        <v/>
      </c>
      <c r="C129" s="5" t="inlineStr">
        <is>
          <t>D4</t>
        </is>
      </c>
      <c r="D129" s="27" t="n">
        <v>0.78</v>
      </c>
      <c r="E129" s="21">
        <f>IF($C129="","",IF($C129="D1",1.5,IF($C129="D2",1.2,IF($C129="D3",0.95,IF($C129="D4",0.7,"")))))</f>
        <v/>
      </c>
      <c r="F129" s="21">
        <f>IF($C129="","",IF($C129="D1",2,IF($C129="D2",1.5,IF($C129="D3",1.1,IF($C129="D4",0.85,"")))))</f>
        <v/>
      </c>
      <c r="G129" s="9">
        <f>IF(OR($D129="",$E129=""),"",IF(AND($D129&gt;=$E129,$D129&lt;=$F129),"合规","超范围"))</f>
        <v/>
      </c>
      <c r="H129" s="29">
        <f>IFERROR(ROUND(价格阶梯!$B$4*$D129/价格阶梯!$B$13,0)*价格阶梯!$B$13,"")</f>
        <v/>
      </c>
      <c r="I129" s="29">
        <f>IFERROR(ROUND($H129*价格阶梯!$C$17/100/价格阶梯!$B$13,0)*价格阶梯!$B$13,"")</f>
        <v/>
      </c>
      <c r="J129" s="29">
        <f>IFERROR(ROUND($H129*价格阶梯!$C$18/100/价格阶梯!$B$13,0)*价格阶梯!$B$13,"")</f>
        <v/>
      </c>
      <c r="K129" s="29">
        <f>IFERROR(ROUND($H129*价格阶梯!$C$19/100/价格阶梯!$B$13,0)*价格阶梯!$B$13,"")</f>
        <v/>
      </c>
      <c r="L129" s="29">
        <f>IFERROR(ROUND($H129*价格阶梯!$C$20/100/价格阶梯!$B$13,0)*价格阶梯!$B$13,"")</f>
        <v/>
      </c>
      <c r="M129" s="29">
        <f>IFERROR(ROUND($H129*价格阶梯!$C$21/100/价格阶梯!$B$13,0)*价格阶梯!$B$13,"")</f>
        <v/>
      </c>
      <c r="N129" s="29">
        <f>IFERROR(ROUND($H129*价格阶梯!$C$22/100/价格阶梯!$B$13,0)*价格阶梯!$B$13,"")</f>
        <v/>
      </c>
      <c r="O129" s="29">
        <f>IFERROR(ROUND($H129*价格阶梯!$C$23/100/价格阶梯!$B$13,0)*价格阶梯!$B$13,"")</f>
        <v/>
      </c>
      <c r="P129" s="29">
        <f>IFERROR(ROUND($H129*价格阶梯!$C$24/100/价格阶梯!$B$13,0)*价格阶梯!$B$13,"")</f>
        <v/>
      </c>
      <c r="Q129" s="29">
        <f>IFERROR(ROUND($H129*价格阶梯!$C$25/100/价格阶梯!$B$13,0)*价格阶梯!$B$13,"")</f>
        <v/>
      </c>
      <c r="R129" s="29">
        <f>IFERROR(ROUND($H129*价格阶梯!$C$26/100/价格阶梯!$B$13,0)*价格阶梯!$B$13,"")</f>
        <v/>
      </c>
    </row>
    <row r="130">
      <c r="A130" s="32">
        <f>$A129+1</f>
        <v/>
      </c>
      <c r="B130" s="9">
        <f>IF($A130="","",CHOOSE(WEEKDAY(A130,2),"周一","周二","周三","周四","周五","周六","周日"))</f>
        <v/>
      </c>
      <c r="C130" s="5" t="inlineStr">
        <is>
          <t>D4</t>
        </is>
      </c>
      <c r="D130" s="27" t="n">
        <v>0.792</v>
      </c>
      <c r="E130" s="21">
        <f>IF($C130="","",IF($C130="D1",1.5,IF($C130="D2",1.2,IF($C130="D3",0.95,IF($C130="D4",0.7,"")))))</f>
        <v/>
      </c>
      <c r="F130" s="21">
        <f>IF($C130="","",IF($C130="D1",2,IF($C130="D2",1.5,IF($C130="D3",1.1,IF($C130="D4",0.85,"")))))</f>
        <v/>
      </c>
      <c r="G130" s="9">
        <f>IF(OR($D130="",$E130=""),"",IF(AND($D130&gt;=$E130,$D130&lt;=$F130),"合规","超范围"))</f>
        <v/>
      </c>
      <c r="H130" s="29">
        <f>IFERROR(ROUND(价格阶梯!$B$4*$D130/价格阶梯!$B$13,0)*价格阶梯!$B$13,"")</f>
        <v/>
      </c>
      <c r="I130" s="29">
        <f>IFERROR(ROUND($H130*价格阶梯!$C$17/100/价格阶梯!$B$13,0)*价格阶梯!$B$13,"")</f>
        <v/>
      </c>
      <c r="J130" s="29">
        <f>IFERROR(ROUND($H130*价格阶梯!$C$18/100/价格阶梯!$B$13,0)*价格阶梯!$B$13,"")</f>
        <v/>
      </c>
      <c r="K130" s="29">
        <f>IFERROR(ROUND($H130*价格阶梯!$C$19/100/价格阶梯!$B$13,0)*价格阶梯!$B$13,"")</f>
        <v/>
      </c>
      <c r="L130" s="29">
        <f>IFERROR(ROUND($H130*价格阶梯!$C$20/100/价格阶梯!$B$13,0)*价格阶梯!$B$13,"")</f>
        <v/>
      </c>
      <c r="M130" s="29">
        <f>IFERROR(ROUND($H130*价格阶梯!$C$21/100/价格阶梯!$B$13,0)*价格阶梯!$B$13,"")</f>
        <v/>
      </c>
      <c r="N130" s="29">
        <f>IFERROR(ROUND($H130*价格阶梯!$C$22/100/价格阶梯!$B$13,0)*价格阶梯!$B$13,"")</f>
        <v/>
      </c>
      <c r="O130" s="29">
        <f>IFERROR(ROUND($H130*价格阶梯!$C$23/100/价格阶梯!$B$13,0)*价格阶梯!$B$13,"")</f>
        <v/>
      </c>
      <c r="P130" s="29">
        <f>IFERROR(ROUND($H130*价格阶梯!$C$24/100/价格阶梯!$B$13,0)*价格阶梯!$B$13,"")</f>
        <v/>
      </c>
      <c r="Q130" s="29">
        <f>IFERROR(ROUND($H130*价格阶梯!$C$25/100/价格阶梯!$B$13,0)*价格阶梯!$B$13,"")</f>
        <v/>
      </c>
      <c r="R130" s="29">
        <f>IFERROR(ROUND($H130*价格阶梯!$C$26/100/价格阶梯!$B$13,0)*价格阶梯!$B$13,"")</f>
        <v/>
      </c>
    </row>
    <row r="131">
      <c r="A131" s="32">
        <f>$A130+1</f>
        <v/>
      </c>
      <c r="B131" s="9">
        <f>IF($A131="","",CHOOSE(WEEKDAY(A131,2),"周一","周二","周三","周四","周五","周六","周日"))</f>
        <v/>
      </c>
      <c r="C131" s="5" t="inlineStr">
        <is>
          <t>D4</t>
        </is>
      </c>
      <c r="D131" s="27" t="n">
        <v>0.804</v>
      </c>
      <c r="E131" s="21">
        <f>IF($C131="","",IF($C131="D1",1.5,IF($C131="D2",1.2,IF($C131="D3",0.95,IF($C131="D4",0.7,"")))))</f>
        <v/>
      </c>
      <c r="F131" s="21">
        <f>IF($C131="","",IF($C131="D1",2,IF($C131="D2",1.5,IF($C131="D3",1.1,IF($C131="D4",0.85,"")))))</f>
        <v/>
      </c>
      <c r="G131" s="9">
        <f>IF(OR($D131="",$E131=""),"",IF(AND($D131&gt;=$E131,$D131&lt;=$F131),"合规","超范围"))</f>
        <v/>
      </c>
      <c r="H131" s="29">
        <f>IFERROR(ROUND(价格阶梯!$B$4*$D131/价格阶梯!$B$13,0)*价格阶梯!$B$13,"")</f>
        <v/>
      </c>
      <c r="I131" s="29">
        <f>IFERROR(ROUND($H131*价格阶梯!$C$17/100/价格阶梯!$B$13,0)*价格阶梯!$B$13,"")</f>
        <v/>
      </c>
      <c r="J131" s="29">
        <f>IFERROR(ROUND($H131*价格阶梯!$C$18/100/价格阶梯!$B$13,0)*价格阶梯!$B$13,"")</f>
        <v/>
      </c>
      <c r="K131" s="29">
        <f>IFERROR(ROUND($H131*价格阶梯!$C$19/100/价格阶梯!$B$13,0)*价格阶梯!$B$13,"")</f>
        <v/>
      </c>
      <c r="L131" s="29">
        <f>IFERROR(ROUND($H131*价格阶梯!$C$20/100/价格阶梯!$B$13,0)*价格阶梯!$B$13,"")</f>
        <v/>
      </c>
      <c r="M131" s="29">
        <f>IFERROR(ROUND($H131*价格阶梯!$C$21/100/价格阶梯!$B$13,0)*价格阶梯!$B$13,"")</f>
        <v/>
      </c>
      <c r="N131" s="29">
        <f>IFERROR(ROUND($H131*价格阶梯!$C$22/100/价格阶梯!$B$13,0)*价格阶梯!$B$13,"")</f>
        <v/>
      </c>
      <c r="O131" s="29">
        <f>IFERROR(ROUND($H131*价格阶梯!$C$23/100/价格阶梯!$B$13,0)*价格阶梯!$B$13,"")</f>
        <v/>
      </c>
      <c r="P131" s="29">
        <f>IFERROR(ROUND($H131*价格阶梯!$C$24/100/价格阶梯!$B$13,0)*价格阶梯!$B$13,"")</f>
        <v/>
      </c>
      <c r="Q131" s="29">
        <f>IFERROR(ROUND($H131*价格阶梯!$C$25/100/价格阶梯!$B$13,0)*价格阶梯!$B$13,"")</f>
        <v/>
      </c>
      <c r="R131" s="29">
        <f>IFERROR(ROUND($H131*价格阶梯!$C$26/100/价格阶梯!$B$13,0)*价格阶梯!$B$13,"")</f>
        <v/>
      </c>
    </row>
    <row r="132">
      <c r="A132" s="32">
        <f>$A131+1</f>
        <v/>
      </c>
      <c r="B132" s="9">
        <f>IF($A132="","",CHOOSE(WEEKDAY(A132,2),"周一","周二","周三","周四","周五","周六","周日"))</f>
        <v/>
      </c>
      <c r="C132" s="5" t="inlineStr">
        <is>
          <t>D3</t>
        </is>
      </c>
      <c r="D132" s="27" t="n">
        <v>1.056</v>
      </c>
      <c r="E132" s="21">
        <f>IF($C132="","",IF($C132="D1",1.5,IF($C132="D2",1.2,IF($C132="D3",0.95,IF($C132="D4",0.7,"")))))</f>
        <v/>
      </c>
      <c r="F132" s="21">
        <f>IF($C132="","",IF($C132="D1",2,IF($C132="D2",1.5,IF($C132="D3",1.1,IF($C132="D4",0.85,"")))))</f>
        <v/>
      </c>
      <c r="G132" s="9">
        <f>IF(OR($D132="",$E132=""),"",IF(AND($D132&gt;=$E132,$D132&lt;=$F132),"合规","超范围"))</f>
        <v/>
      </c>
      <c r="H132" s="29">
        <f>IFERROR(ROUND(价格阶梯!$B$4*$D132/价格阶梯!$B$13,0)*价格阶梯!$B$13,"")</f>
        <v/>
      </c>
      <c r="I132" s="29">
        <f>IFERROR(ROUND($H132*价格阶梯!$C$17/100/价格阶梯!$B$13,0)*价格阶梯!$B$13,"")</f>
        <v/>
      </c>
      <c r="J132" s="29">
        <f>IFERROR(ROUND($H132*价格阶梯!$C$18/100/价格阶梯!$B$13,0)*价格阶梯!$B$13,"")</f>
        <v/>
      </c>
      <c r="K132" s="29">
        <f>IFERROR(ROUND($H132*价格阶梯!$C$19/100/价格阶梯!$B$13,0)*价格阶梯!$B$13,"")</f>
        <v/>
      </c>
      <c r="L132" s="29">
        <f>IFERROR(ROUND($H132*价格阶梯!$C$20/100/价格阶梯!$B$13,0)*价格阶梯!$B$13,"")</f>
        <v/>
      </c>
      <c r="M132" s="29">
        <f>IFERROR(ROUND($H132*价格阶梯!$C$21/100/价格阶梯!$B$13,0)*价格阶梯!$B$13,"")</f>
        <v/>
      </c>
      <c r="N132" s="29">
        <f>IFERROR(ROUND($H132*价格阶梯!$C$22/100/价格阶梯!$B$13,0)*价格阶梯!$B$13,"")</f>
        <v/>
      </c>
      <c r="O132" s="29">
        <f>IFERROR(ROUND($H132*价格阶梯!$C$23/100/价格阶梯!$B$13,0)*价格阶梯!$B$13,"")</f>
        <v/>
      </c>
      <c r="P132" s="29">
        <f>IFERROR(ROUND($H132*价格阶梯!$C$24/100/价格阶梯!$B$13,0)*价格阶梯!$B$13,"")</f>
        <v/>
      </c>
      <c r="Q132" s="29">
        <f>IFERROR(ROUND($H132*价格阶梯!$C$25/100/价格阶梯!$B$13,0)*价格阶梯!$B$13,"")</f>
        <v/>
      </c>
      <c r="R132" s="29">
        <f>IFERROR(ROUND($H132*价格阶梯!$C$26/100/价格阶梯!$B$13,0)*价格阶梯!$B$13,"")</f>
        <v/>
      </c>
    </row>
    <row r="133">
      <c r="A133" s="32">
        <f>$A132+1</f>
        <v/>
      </c>
      <c r="B133" s="9">
        <f>IF($A133="","",CHOOSE(WEEKDAY(A133,2),"周一","周二","周三","周四","周五","周六","周日"))</f>
        <v/>
      </c>
      <c r="C133" s="5" t="inlineStr">
        <is>
          <t>D3</t>
        </is>
      </c>
      <c r="D133" s="27" t="n">
        <v>0.984</v>
      </c>
      <c r="E133" s="21">
        <f>IF($C133="","",IF($C133="D1",1.5,IF($C133="D2",1.2,IF($C133="D3",0.95,IF($C133="D4",0.7,"")))))</f>
        <v/>
      </c>
      <c r="F133" s="21">
        <f>IF($C133="","",IF($C133="D1",2,IF($C133="D2",1.5,IF($C133="D3",1.1,IF($C133="D4",0.85,"")))))</f>
        <v/>
      </c>
      <c r="G133" s="9">
        <f>IF(OR($D133="",$E133=""),"",IF(AND($D133&gt;=$E133,$D133&lt;=$F133),"合规","超范围"))</f>
        <v/>
      </c>
      <c r="H133" s="29">
        <f>IFERROR(ROUND(价格阶梯!$B$4*$D133/价格阶梯!$B$13,0)*价格阶梯!$B$13,"")</f>
        <v/>
      </c>
      <c r="I133" s="29">
        <f>IFERROR(ROUND($H133*价格阶梯!$C$17/100/价格阶梯!$B$13,0)*价格阶梯!$B$13,"")</f>
        <v/>
      </c>
      <c r="J133" s="29">
        <f>IFERROR(ROUND($H133*价格阶梯!$C$18/100/价格阶梯!$B$13,0)*价格阶梯!$B$13,"")</f>
        <v/>
      </c>
      <c r="K133" s="29">
        <f>IFERROR(ROUND($H133*价格阶梯!$C$19/100/价格阶梯!$B$13,0)*价格阶梯!$B$13,"")</f>
        <v/>
      </c>
      <c r="L133" s="29">
        <f>IFERROR(ROUND($H133*价格阶梯!$C$20/100/价格阶梯!$B$13,0)*价格阶梯!$B$13,"")</f>
        <v/>
      </c>
      <c r="M133" s="29">
        <f>IFERROR(ROUND($H133*价格阶梯!$C$21/100/价格阶梯!$B$13,0)*价格阶梯!$B$13,"")</f>
        <v/>
      </c>
      <c r="N133" s="29">
        <f>IFERROR(ROUND($H133*价格阶梯!$C$22/100/价格阶梯!$B$13,0)*价格阶梯!$B$13,"")</f>
        <v/>
      </c>
      <c r="O133" s="29">
        <f>IFERROR(ROUND($H133*价格阶梯!$C$23/100/价格阶梯!$B$13,0)*价格阶梯!$B$13,"")</f>
        <v/>
      </c>
      <c r="P133" s="29">
        <f>IFERROR(ROUND($H133*价格阶梯!$C$24/100/价格阶梯!$B$13,0)*价格阶梯!$B$13,"")</f>
        <v/>
      </c>
      <c r="Q133" s="29">
        <f>IFERROR(ROUND($H133*价格阶梯!$C$25/100/价格阶梯!$B$13,0)*价格阶梯!$B$13,"")</f>
        <v/>
      </c>
      <c r="R133" s="29">
        <f>IFERROR(ROUND($H133*价格阶梯!$C$26/100/价格阶梯!$B$13,0)*价格阶梯!$B$13,"")</f>
        <v/>
      </c>
    </row>
    <row r="134">
      <c r="A134" s="32">
        <f>$A133+1</f>
        <v/>
      </c>
      <c r="B134" s="9">
        <f>IF($A134="","",CHOOSE(WEEKDAY(A134,2),"周一","周二","周三","周四","周五","周六","周日"))</f>
        <v/>
      </c>
      <c r="C134" s="5" t="inlineStr">
        <is>
          <t>D3</t>
        </is>
      </c>
      <c r="D134" s="27" t="n">
        <v>0.996</v>
      </c>
      <c r="E134" s="21">
        <f>IF($C134="","",IF($C134="D1",1.5,IF($C134="D2",1.2,IF($C134="D3",0.95,IF($C134="D4",0.7,"")))))</f>
        <v/>
      </c>
      <c r="F134" s="21">
        <f>IF($C134="","",IF($C134="D1",2,IF($C134="D2",1.5,IF($C134="D3",1.1,IF($C134="D4",0.85,"")))))</f>
        <v/>
      </c>
      <c r="G134" s="9">
        <f>IF(OR($D134="",$E134=""),"",IF(AND($D134&gt;=$E134,$D134&lt;=$F134),"合规","超范围"))</f>
        <v/>
      </c>
      <c r="H134" s="29">
        <f>IFERROR(ROUND(价格阶梯!$B$4*$D134/价格阶梯!$B$13,0)*价格阶梯!$B$13,"")</f>
        <v/>
      </c>
      <c r="I134" s="29">
        <f>IFERROR(ROUND($H134*价格阶梯!$C$17/100/价格阶梯!$B$13,0)*价格阶梯!$B$13,"")</f>
        <v/>
      </c>
      <c r="J134" s="29">
        <f>IFERROR(ROUND($H134*价格阶梯!$C$18/100/价格阶梯!$B$13,0)*价格阶梯!$B$13,"")</f>
        <v/>
      </c>
      <c r="K134" s="29">
        <f>IFERROR(ROUND($H134*价格阶梯!$C$19/100/价格阶梯!$B$13,0)*价格阶梯!$B$13,"")</f>
        <v/>
      </c>
      <c r="L134" s="29">
        <f>IFERROR(ROUND($H134*价格阶梯!$C$20/100/价格阶梯!$B$13,0)*价格阶梯!$B$13,"")</f>
        <v/>
      </c>
      <c r="M134" s="29">
        <f>IFERROR(ROUND($H134*价格阶梯!$C$21/100/价格阶梯!$B$13,0)*价格阶梯!$B$13,"")</f>
        <v/>
      </c>
      <c r="N134" s="29">
        <f>IFERROR(ROUND($H134*价格阶梯!$C$22/100/价格阶梯!$B$13,0)*价格阶梯!$B$13,"")</f>
        <v/>
      </c>
      <c r="O134" s="29">
        <f>IFERROR(ROUND($H134*价格阶梯!$C$23/100/价格阶梯!$B$13,0)*价格阶梯!$B$13,"")</f>
        <v/>
      </c>
      <c r="P134" s="29">
        <f>IFERROR(ROUND($H134*价格阶梯!$C$24/100/价格阶梯!$B$13,0)*价格阶梯!$B$13,"")</f>
        <v/>
      </c>
      <c r="Q134" s="29">
        <f>IFERROR(ROUND($H134*价格阶梯!$C$25/100/价格阶梯!$B$13,0)*价格阶梯!$B$13,"")</f>
        <v/>
      </c>
      <c r="R134" s="29">
        <f>IFERROR(ROUND($H134*价格阶梯!$C$26/100/价格阶梯!$B$13,0)*价格阶梯!$B$13,"")</f>
        <v/>
      </c>
    </row>
    <row r="135">
      <c r="A135" s="32">
        <f>$A134+1</f>
        <v/>
      </c>
      <c r="B135" s="9">
        <f>IF($A135="","",CHOOSE(WEEKDAY(A135,2),"周一","周二","周三","周四","周五","周六","周日"))</f>
        <v/>
      </c>
      <c r="C135" s="5" t="inlineStr">
        <is>
          <t>D3</t>
        </is>
      </c>
      <c r="D135" s="27" t="n">
        <v>1.008</v>
      </c>
      <c r="E135" s="21">
        <f>IF($C135="","",IF($C135="D1",1.5,IF($C135="D2",1.2,IF($C135="D3",0.95,IF($C135="D4",0.7,"")))))</f>
        <v/>
      </c>
      <c r="F135" s="21">
        <f>IF($C135="","",IF($C135="D1",2,IF($C135="D2",1.5,IF($C135="D3",1.1,IF($C135="D4",0.85,"")))))</f>
        <v/>
      </c>
      <c r="G135" s="9">
        <f>IF(OR($D135="",$E135=""),"",IF(AND($D135&gt;=$E135,$D135&lt;=$F135),"合规","超范围"))</f>
        <v/>
      </c>
      <c r="H135" s="29">
        <f>IFERROR(ROUND(价格阶梯!$B$4*$D135/价格阶梯!$B$13,0)*价格阶梯!$B$13,"")</f>
        <v/>
      </c>
      <c r="I135" s="29">
        <f>IFERROR(ROUND($H135*价格阶梯!$C$17/100/价格阶梯!$B$13,0)*价格阶梯!$B$13,"")</f>
        <v/>
      </c>
      <c r="J135" s="29">
        <f>IFERROR(ROUND($H135*价格阶梯!$C$18/100/价格阶梯!$B$13,0)*价格阶梯!$B$13,"")</f>
        <v/>
      </c>
      <c r="K135" s="29">
        <f>IFERROR(ROUND($H135*价格阶梯!$C$19/100/价格阶梯!$B$13,0)*价格阶梯!$B$13,"")</f>
        <v/>
      </c>
      <c r="L135" s="29">
        <f>IFERROR(ROUND($H135*价格阶梯!$C$20/100/价格阶梯!$B$13,0)*价格阶梯!$B$13,"")</f>
        <v/>
      </c>
      <c r="M135" s="29">
        <f>IFERROR(ROUND($H135*价格阶梯!$C$21/100/价格阶梯!$B$13,0)*价格阶梯!$B$13,"")</f>
        <v/>
      </c>
      <c r="N135" s="29">
        <f>IFERROR(ROUND($H135*价格阶梯!$C$22/100/价格阶梯!$B$13,0)*价格阶梯!$B$13,"")</f>
        <v/>
      </c>
      <c r="O135" s="29">
        <f>IFERROR(ROUND($H135*价格阶梯!$C$23/100/价格阶梯!$B$13,0)*价格阶梯!$B$13,"")</f>
        <v/>
      </c>
      <c r="P135" s="29">
        <f>IFERROR(ROUND($H135*价格阶梯!$C$24/100/价格阶梯!$B$13,0)*价格阶梯!$B$13,"")</f>
        <v/>
      </c>
      <c r="Q135" s="29">
        <f>IFERROR(ROUND($H135*价格阶梯!$C$25/100/价格阶梯!$B$13,0)*价格阶梯!$B$13,"")</f>
        <v/>
      </c>
      <c r="R135" s="29">
        <f>IFERROR(ROUND($H135*价格阶梯!$C$26/100/价格阶梯!$B$13,0)*价格阶梯!$B$13,"")</f>
        <v/>
      </c>
    </row>
    <row r="136">
      <c r="A136" s="32">
        <f>$A135+1</f>
        <v/>
      </c>
      <c r="B136" s="9">
        <f>IF($A136="","",CHOOSE(WEEKDAY(A136,2),"周一","周二","周三","周四","周五","周六","周日"))</f>
        <v/>
      </c>
      <c r="C136" s="5" t="inlineStr">
        <is>
          <t>D3</t>
        </is>
      </c>
      <c r="D136" s="27" t="n">
        <v>1.02</v>
      </c>
      <c r="E136" s="21">
        <f>IF($C136="","",IF($C136="D1",1.5,IF($C136="D2",1.2,IF($C136="D3",0.95,IF($C136="D4",0.7,"")))))</f>
        <v/>
      </c>
      <c r="F136" s="21">
        <f>IF($C136="","",IF($C136="D1",2,IF($C136="D2",1.5,IF($C136="D3",1.1,IF($C136="D4",0.85,"")))))</f>
        <v/>
      </c>
      <c r="G136" s="9">
        <f>IF(OR($D136="",$E136=""),"",IF(AND($D136&gt;=$E136,$D136&lt;=$F136),"合规","超范围"))</f>
        <v/>
      </c>
      <c r="H136" s="29">
        <f>IFERROR(ROUND(价格阶梯!$B$4*$D136/价格阶梯!$B$13,0)*价格阶梯!$B$13,"")</f>
        <v/>
      </c>
      <c r="I136" s="29">
        <f>IFERROR(ROUND($H136*价格阶梯!$C$17/100/价格阶梯!$B$13,0)*价格阶梯!$B$13,"")</f>
        <v/>
      </c>
      <c r="J136" s="29">
        <f>IFERROR(ROUND($H136*价格阶梯!$C$18/100/价格阶梯!$B$13,0)*价格阶梯!$B$13,"")</f>
        <v/>
      </c>
      <c r="K136" s="29">
        <f>IFERROR(ROUND($H136*价格阶梯!$C$19/100/价格阶梯!$B$13,0)*价格阶梯!$B$13,"")</f>
        <v/>
      </c>
      <c r="L136" s="29">
        <f>IFERROR(ROUND($H136*价格阶梯!$C$20/100/价格阶梯!$B$13,0)*价格阶梯!$B$13,"")</f>
        <v/>
      </c>
      <c r="M136" s="29">
        <f>IFERROR(ROUND($H136*价格阶梯!$C$21/100/价格阶梯!$B$13,0)*价格阶梯!$B$13,"")</f>
        <v/>
      </c>
      <c r="N136" s="29">
        <f>IFERROR(ROUND($H136*价格阶梯!$C$22/100/价格阶梯!$B$13,0)*价格阶梯!$B$13,"")</f>
        <v/>
      </c>
      <c r="O136" s="29">
        <f>IFERROR(ROUND($H136*价格阶梯!$C$23/100/价格阶梯!$B$13,0)*价格阶梯!$B$13,"")</f>
        <v/>
      </c>
      <c r="P136" s="29">
        <f>IFERROR(ROUND($H136*价格阶梯!$C$24/100/价格阶梯!$B$13,0)*价格阶梯!$B$13,"")</f>
        <v/>
      </c>
      <c r="Q136" s="29">
        <f>IFERROR(ROUND($H136*价格阶梯!$C$25/100/价格阶梯!$B$13,0)*价格阶梯!$B$13,"")</f>
        <v/>
      </c>
      <c r="R136" s="29">
        <f>IFERROR(ROUND($H136*价格阶梯!$C$26/100/价格阶梯!$B$13,0)*价格阶梯!$B$13,"")</f>
        <v/>
      </c>
    </row>
    <row r="137">
      <c r="A137" s="32">
        <f>$A136+1</f>
        <v/>
      </c>
      <c r="B137" s="9">
        <f>IF($A137="","",CHOOSE(WEEKDAY(A137,2),"周一","周二","周三","周四","周五","周六","周日"))</f>
        <v/>
      </c>
      <c r="C137" s="5" t="inlineStr">
        <is>
          <t>D2</t>
        </is>
      </c>
      <c r="D137" s="27" t="n">
        <v>1.362</v>
      </c>
      <c r="E137" s="21">
        <f>IF($C137="","",IF($C137="D1",1.5,IF($C137="D2",1.2,IF($C137="D3",0.95,IF($C137="D4",0.7,"")))))</f>
        <v/>
      </c>
      <c r="F137" s="21">
        <f>IF($C137="","",IF($C137="D1",2,IF($C137="D2",1.5,IF($C137="D3",1.1,IF($C137="D4",0.85,"")))))</f>
        <v/>
      </c>
      <c r="G137" s="9">
        <f>IF(OR($D137="",$E137=""),"",IF(AND($D137&gt;=$E137,$D137&lt;=$F137),"合规","超范围"))</f>
        <v/>
      </c>
      <c r="H137" s="29">
        <f>IFERROR(ROUND(价格阶梯!$B$4*$D137/价格阶梯!$B$13,0)*价格阶梯!$B$13,"")</f>
        <v/>
      </c>
      <c r="I137" s="29">
        <f>IFERROR(ROUND($H137*价格阶梯!$C$17/100/价格阶梯!$B$13,0)*价格阶梯!$B$13,"")</f>
        <v/>
      </c>
      <c r="J137" s="29">
        <f>IFERROR(ROUND($H137*价格阶梯!$C$18/100/价格阶梯!$B$13,0)*价格阶梯!$B$13,"")</f>
        <v/>
      </c>
      <c r="K137" s="29">
        <f>IFERROR(ROUND($H137*价格阶梯!$C$19/100/价格阶梯!$B$13,0)*价格阶梯!$B$13,"")</f>
        <v/>
      </c>
      <c r="L137" s="29">
        <f>IFERROR(ROUND($H137*价格阶梯!$C$20/100/价格阶梯!$B$13,0)*价格阶梯!$B$13,"")</f>
        <v/>
      </c>
      <c r="M137" s="29">
        <f>IFERROR(ROUND($H137*价格阶梯!$C$21/100/价格阶梯!$B$13,0)*价格阶梯!$B$13,"")</f>
        <v/>
      </c>
      <c r="N137" s="29">
        <f>IFERROR(ROUND($H137*价格阶梯!$C$22/100/价格阶梯!$B$13,0)*价格阶梯!$B$13,"")</f>
        <v/>
      </c>
      <c r="O137" s="29">
        <f>IFERROR(ROUND($H137*价格阶梯!$C$23/100/价格阶梯!$B$13,0)*价格阶梯!$B$13,"")</f>
        <v/>
      </c>
      <c r="P137" s="29">
        <f>IFERROR(ROUND($H137*价格阶梯!$C$24/100/价格阶梯!$B$13,0)*价格阶梯!$B$13,"")</f>
        <v/>
      </c>
      <c r="Q137" s="29">
        <f>IFERROR(ROUND($H137*价格阶梯!$C$25/100/价格阶梯!$B$13,0)*价格阶梯!$B$13,"")</f>
        <v/>
      </c>
      <c r="R137" s="29">
        <f>IFERROR(ROUND($H137*价格阶梯!$C$26/100/价格阶梯!$B$13,0)*价格阶梯!$B$13,"")</f>
        <v/>
      </c>
    </row>
    <row r="138">
      <c r="A138" s="32">
        <f>$A137+1</f>
        <v/>
      </c>
      <c r="B138" s="9">
        <f>IF($A138="","",CHOOSE(WEEKDAY(A138,2),"周一","周二","周三","周四","周五","周六","周日"))</f>
        <v/>
      </c>
      <c r="C138" s="5" t="inlineStr">
        <is>
          <t>D2</t>
        </is>
      </c>
      <c r="D138" s="27" t="n">
        <v>1.374</v>
      </c>
      <c r="E138" s="21">
        <f>IF($C138="","",IF($C138="D1",1.5,IF($C138="D2",1.2,IF($C138="D3",0.95,IF($C138="D4",0.7,"")))))</f>
        <v/>
      </c>
      <c r="F138" s="21">
        <f>IF($C138="","",IF($C138="D1",2,IF($C138="D2",1.5,IF($C138="D3",1.1,IF($C138="D4",0.85,"")))))</f>
        <v/>
      </c>
      <c r="G138" s="9">
        <f>IF(OR($D138="",$E138=""),"",IF(AND($D138&gt;=$E138,$D138&lt;=$F138),"合规","超范围"))</f>
        <v/>
      </c>
      <c r="H138" s="29">
        <f>IFERROR(ROUND(价格阶梯!$B$4*$D138/价格阶梯!$B$13,0)*价格阶梯!$B$13,"")</f>
        <v/>
      </c>
      <c r="I138" s="29">
        <f>IFERROR(ROUND($H138*价格阶梯!$C$17/100/价格阶梯!$B$13,0)*价格阶梯!$B$13,"")</f>
        <v/>
      </c>
      <c r="J138" s="29">
        <f>IFERROR(ROUND($H138*价格阶梯!$C$18/100/价格阶梯!$B$13,0)*价格阶梯!$B$13,"")</f>
        <v/>
      </c>
      <c r="K138" s="29">
        <f>IFERROR(ROUND($H138*价格阶梯!$C$19/100/价格阶梯!$B$13,0)*价格阶梯!$B$13,"")</f>
        <v/>
      </c>
      <c r="L138" s="29">
        <f>IFERROR(ROUND($H138*价格阶梯!$C$20/100/价格阶梯!$B$13,0)*价格阶梯!$B$13,"")</f>
        <v/>
      </c>
      <c r="M138" s="29">
        <f>IFERROR(ROUND($H138*价格阶梯!$C$21/100/价格阶梯!$B$13,0)*价格阶梯!$B$13,"")</f>
        <v/>
      </c>
      <c r="N138" s="29">
        <f>IFERROR(ROUND($H138*价格阶梯!$C$22/100/价格阶梯!$B$13,0)*价格阶梯!$B$13,"")</f>
        <v/>
      </c>
      <c r="O138" s="29">
        <f>IFERROR(ROUND($H138*价格阶梯!$C$23/100/价格阶梯!$B$13,0)*价格阶梯!$B$13,"")</f>
        <v/>
      </c>
      <c r="P138" s="29">
        <f>IFERROR(ROUND($H138*价格阶梯!$C$24/100/价格阶梯!$B$13,0)*价格阶梯!$B$13,"")</f>
        <v/>
      </c>
      <c r="Q138" s="29">
        <f>IFERROR(ROUND($H138*价格阶梯!$C$25/100/价格阶梯!$B$13,0)*价格阶梯!$B$13,"")</f>
        <v/>
      </c>
      <c r="R138" s="29">
        <f>IFERROR(ROUND($H138*价格阶梯!$C$26/100/价格阶梯!$B$13,0)*价格阶梯!$B$13,"")</f>
        <v/>
      </c>
    </row>
    <row r="139">
      <c r="A139" s="32">
        <f>$A138+1</f>
        <v/>
      </c>
      <c r="B139" s="9">
        <f>IF($A139="","",CHOOSE(WEEKDAY(A139,2),"周一","周二","周三","周四","周五","周六","周日"))</f>
        <v/>
      </c>
      <c r="C139" s="5" t="inlineStr">
        <is>
          <t>D3</t>
        </is>
      </c>
      <c r="D139" s="27" t="n">
        <v>1.056</v>
      </c>
      <c r="E139" s="21">
        <f>IF($C139="","",IF($C139="D1",1.5,IF($C139="D2",1.2,IF($C139="D3",0.95,IF($C139="D4",0.7,"")))))</f>
        <v/>
      </c>
      <c r="F139" s="21">
        <f>IF($C139="","",IF($C139="D1",2,IF($C139="D2",1.5,IF($C139="D3",1.1,IF($C139="D4",0.85,"")))))</f>
        <v/>
      </c>
      <c r="G139" s="9">
        <f>IF(OR($D139="",$E139=""),"",IF(AND($D139&gt;=$E139,$D139&lt;=$F139),"合规","超范围"))</f>
        <v/>
      </c>
      <c r="H139" s="29">
        <f>IFERROR(ROUND(价格阶梯!$B$4*$D139/价格阶梯!$B$13,0)*价格阶梯!$B$13,"")</f>
        <v/>
      </c>
      <c r="I139" s="29">
        <f>IFERROR(ROUND($H139*价格阶梯!$C$17/100/价格阶梯!$B$13,0)*价格阶梯!$B$13,"")</f>
        <v/>
      </c>
      <c r="J139" s="29">
        <f>IFERROR(ROUND($H139*价格阶梯!$C$18/100/价格阶梯!$B$13,0)*价格阶梯!$B$13,"")</f>
        <v/>
      </c>
      <c r="K139" s="29">
        <f>IFERROR(ROUND($H139*价格阶梯!$C$19/100/价格阶梯!$B$13,0)*价格阶梯!$B$13,"")</f>
        <v/>
      </c>
      <c r="L139" s="29">
        <f>IFERROR(ROUND($H139*价格阶梯!$C$20/100/价格阶梯!$B$13,0)*价格阶梯!$B$13,"")</f>
        <v/>
      </c>
      <c r="M139" s="29">
        <f>IFERROR(ROUND($H139*价格阶梯!$C$21/100/价格阶梯!$B$13,0)*价格阶梯!$B$13,"")</f>
        <v/>
      </c>
      <c r="N139" s="29">
        <f>IFERROR(ROUND($H139*价格阶梯!$C$22/100/价格阶梯!$B$13,0)*价格阶梯!$B$13,"")</f>
        <v/>
      </c>
      <c r="O139" s="29">
        <f>IFERROR(ROUND($H139*价格阶梯!$C$23/100/价格阶梯!$B$13,0)*价格阶梯!$B$13,"")</f>
        <v/>
      </c>
      <c r="P139" s="29">
        <f>IFERROR(ROUND($H139*价格阶梯!$C$24/100/价格阶梯!$B$13,0)*价格阶梯!$B$13,"")</f>
        <v/>
      </c>
      <c r="Q139" s="29">
        <f>IFERROR(ROUND($H139*价格阶梯!$C$25/100/价格阶梯!$B$13,0)*价格阶梯!$B$13,"")</f>
        <v/>
      </c>
      <c r="R139" s="29">
        <f>IFERROR(ROUND($H139*价格阶梯!$C$26/100/价格阶梯!$B$13,0)*价格阶梯!$B$13,"")</f>
        <v/>
      </c>
    </row>
    <row r="140">
      <c r="A140" s="32">
        <f>$A139+1</f>
        <v/>
      </c>
      <c r="B140" s="9">
        <f>IF($A140="","",CHOOSE(WEEKDAY(A140,2),"周一","周二","周三","周四","周五","周六","周日"))</f>
        <v/>
      </c>
      <c r="C140" s="5" t="inlineStr">
        <is>
          <t>D3</t>
        </is>
      </c>
      <c r="D140" s="27" t="n">
        <v>0.984</v>
      </c>
      <c r="E140" s="21">
        <f>IF($C140="","",IF($C140="D1",1.5,IF($C140="D2",1.2,IF($C140="D3",0.95,IF($C140="D4",0.7,"")))))</f>
        <v/>
      </c>
      <c r="F140" s="21">
        <f>IF($C140="","",IF($C140="D1",2,IF($C140="D2",1.5,IF($C140="D3",1.1,IF($C140="D4",0.85,"")))))</f>
        <v/>
      </c>
      <c r="G140" s="9">
        <f>IF(OR($D140="",$E140=""),"",IF(AND($D140&gt;=$E140,$D140&lt;=$F140),"合规","超范围"))</f>
        <v/>
      </c>
      <c r="H140" s="29">
        <f>IFERROR(ROUND(价格阶梯!$B$4*$D140/价格阶梯!$B$13,0)*价格阶梯!$B$13,"")</f>
        <v/>
      </c>
      <c r="I140" s="29">
        <f>IFERROR(ROUND($H140*价格阶梯!$C$17/100/价格阶梯!$B$13,0)*价格阶梯!$B$13,"")</f>
        <v/>
      </c>
      <c r="J140" s="29">
        <f>IFERROR(ROUND($H140*价格阶梯!$C$18/100/价格阶梯!$B$13,0)*价格阶梯!$B$13,"")</f>
        <v/>
      </c>
      <c r="K140" s="29">
        <f>IFERROR(ROUND($H140*价格阶梯!$C$19/100/价格阶梯!$B$13,0)*价格阶梯!$B$13,"")</f>
        <v/>
      </c>
      <c r="L140" s="29">
        <f>IFERROR(ROUND($H140*价格阶梯!$C$20/100/价格阶梯!$B$13,0)*价格阶梯!$B$13,"")</f>
        <v/>
      </c>
      <c r="M140" s="29">
        <f>IFERROR(ROUND($H140*价格阶梯!$C$21/100/价格阶梯!$B$13,0)*价格阶梯!$B$13,"")</f>
        <v/>
      </c>
      <c r="N140" s="29">
        <f>IFERROR(ROUND($H140*价格阶梯!$C$22/100/价格阶梯!$B$13,0)*价格阶梯!$B$13,"")</f>
        <v/>
      </c>
      <c r="O140" s="29">
        <f>IFERROR(ROUND($H140*价格阶梯!$C$23/100/价格阶梯!$B$13,0)*价格阶梯!$B$13,"")</f>
        <v/>
      </c>
      <c r="P140" s="29">
        <f>IFERROR(ROUND($H140*价格阶梯!$C$24/100/价格阶梯!$B$13,0)*价格阶梯!$B$13,"")</f>
        <v/>
      </c>
      <c r="Q140" s="29">
        <f>IFERROR(ROUND($H140*价格阶梯!$C$25/100/价格阶梯!$B$13,0)*价格阶梯!$B$13,"")</f>
        <v/>
      </c>
      <c r="R140" s="29">
        <f>IFERROR(ROUND($H140*价格阶梯!$C$26/100/价格阶梯!$B$13,0)*价格阶梯!$B$13,"")</f>
        <v/>
      </c>
    </row>
    <row r="141">
      <c r="A141" s="32">
        <f>$A140+1</f>
        <v/>
      </c>
      <c r="B141" s="9">
        <f>IF($A141="","",CHOOSE(WEEKDAY(A141,2),"周一","周二","周三","周四","周五","周六","周日"))</f>
        <v/>
      </c>
      <c r="C141" s="5" t="inlineStr">
        <is>
          <t>D3</t>
        </is>
      </c>
      <c r="D141" s="27" t="n">
        <v>0.996</v>
      </c>
      <c r="E141" s="21">
        <f>IF($C141="","",IF($C141="D1",1.5,IF($C141="D2",1.2,IF($C141="D3",0.95,IF($C141="D4",0.7,"")))))</f>
        <v/>
      </c>
      <c r="F141" s="21">
        <f>IF($C141="","",IF($C141="D1",2,IF($C141="D2",1.5,IF($C141="D3",1.1,IF($C141="D4",0.85,"")))))</f>
        <v/>
      </c>
      <c r="G141" s="9">
        <f>IF(OR($D141="",$E141=""),"",IF(AND($D141&gt;=$E141,$D141&lt;=$F141),"合规","超范围"))</f>
        <v/>
      </c>
      <c r="H141" s="29">
        <f>IFERROR(ROUND(价格阶梯!$B$4*$D141/价格阶梯!$B$13,0)*价格阶梯!$B$13,"")</f>
        <v/>
      </c>
      <c r="I141" s="29">
        <f>IFERROR(ROUND($H141*价格阶梯!$C$17/100/价格阶梯!$B$13,0)*价格阶梯!$B$13,"")</f>
        <v/>
      </c>
      <c r="J141" s="29">
        <f>IFERROR(ROUND($H141*价格阶梯!$C$18/100/价格阶梯!$B$13,0)*价格阶梯!$B$13,"")</f>
        <v/>
      </c>
      <c r="K141" s="29">
        <f>IFERROR(ROUND($H141*价格阶梯!$C$19/100/价格阶梯!$B$13,0)*价格阶梯!$B$13,"")</f>
        <v/>
      </c>
      <c r="L141" s="29">
        <f>IFERROR(ROUND($H141*价格阶梯!$C$20/100/价格阶梯!$B$13,0)*价格阶梯!$B$13,"")</f>
        <v/>
      </c>
      <c r="M141" s="29">
        <f>IFERROR(ROUND($H141*价格阶梯!$C$21/100/价格阶梯!$B$13,0)*价格阶梯!$B$13,"")</f>
        <v/>
      </c>
      <c r="N141" s="29">
        <f>IFERROR(ROUND($H141*价格阶梯!$C$22/100/价格阶梯!$B$13,0)*价格阶梯!$B$13,"")</f>
        <v/>
      </c>
      <c r="O141" s="29">
        <f>IFERROR(ROUND($H141*价格阶梯!$C$23/100/价格阶梯!$B$13,0)*价格阶梯!$B$13,"")</f>
        <v/>
      </c>
      <c r="P141" s="29">
        <f>IFERROR(ROUND($H141*价格阶梯!$C$24/100/价格阶梯!$B$13,0)*价格阶梯!$B$13,"")</f>
        <v/>
      </c>
      <c r="Q141" s="29">
        <f>IFERROR(ROUND($H141*价格阶梯!$C$25/100/价格阶梯!$B$13,0)*价格阶梯!$B$13,"")</f>
        <v/>
      </c>
      <c r="R141" s="29">
        <f>IFERROR(ROUND($H141*价格阶梯!$C$26/100/价格阶梯!$B$13,0)*价格阶梯!$B$13,"")</f>
        <v/>
      </c>
    </row>
    <row r="142">
      <c r="A142" s="32">
        <f>$A141+1</f>
        <v/>
      </c>
      <c r="B142" s="9">
        <f>IF($A142="","",CHOOSE(WEEKDAY(A142,2),"周一","周二","周三","周四","周五","周六","周日"))</f>
        <v/>
      </c>
      <c r="C142" s="5" t="inlineStr">
        <is>
          <t>D3</t>
        </is>
      </c>
      <c r="D142" s="27" t="n">
        <v>1.008</v>
      </c>
      <c r="E142" s="21">
        <f>IF($C142="","",IF($C142="D1",1.5,IF($C142="D2",1.2,IF($C142="D3",0.95,IF($C142="D4",0.7,"")))))</f>
        <v/>
      </c>
      <c r="F142" s="21">
        <f>IF($C142="","",IF($C142="D1",2,IF($C142="D2",1.5,IF($C142="D3",1.1,IF($C142="D4",0.85,"")))))</f>
        <v/>
      </c>
      <c r="G142" s="9">
        <f>IF(OR($D142="",$E142=""),"",IF(AND($D142&gt;=$E142,$D142&lt;=$F142),"合规","超范围"))</f>
        <v/>
      </c>
      <c r="H142" s="29">
        <f>IFERROR(ROUND(价格阶梯!$B$4*$D142/价格阶梯!$B$13,0)*价格阶梯!$B$13,"")</f>
        <v/>
      </c>
      <c r="I142" s="29">
        <f>IFERROR(ROUND($H142*价格阶梯!$C$17/100/价格阶梯!$B$13,0)*价格阶梯!$B$13,"")</f>
        <v/>
      </c>
      <c r="J142" s="29">
        <f>IFERROR(ROUND($H142*价格阶梯!$C$18/100/价格阶梯!$B$13,0)*价格阶梯!$B$13,"")</f>
        <v/>
      </c>
      <c r="K142" s="29">
        <f>IFERROR(ROUND($H142*价格阶梯!$C$19/100/价格阶梯!$B$13,0)*价格阶梯!$B$13,"")</f>
        <v/>
      </c>
      <c r="L142" s="29">
        <f>IFERROR(ROUND($H142*价格阶梯!$C$20/100/价格阶梯!$B$13,0)*价格阶梯!$B$13,"")</f>
        <v/>
      </c>
      <c r="M142" s="29">
        <f>IFERROR(ROUND($H142*价格阶梯!$C$21/100/价格阶梯!$B$13,0)*价格阶梯!$B$13,"")</f>
        <v/>
      </c>
      <c r="N142" s="29">
        <f>IFERROR(ROUND($H142*价格阶梯!$C$22/100/价格阶梯!$B$13,0)*价格阶梯!$B$13,"")</f>
        <v/>
      </c>
      <c r="O142" s="29">
        <f>IFERROR(ROUND($H142*价格阶梯!$C$23/100/价格阶梯!$B$13,0)*价格阶梯!$B$13,"")</f>
        <v/>
      </c>
      <c r="P142" s="29">
        <f>IFERROR(ROUND($H142*价格阶梯!$C$24/100/价格阶梯!$B$13,0)*价格阶梯!$B$13,"")</f>
        <v/>
      </c>
      <c r="Q142" s="29">
        <f>IFERROR(ROUND($H142*价格阶梯!$C$25/100/价格阶梯!$B$13,0)*价格阶梯!$B$13,"")</f>
        <v/>
      </c>
      <c r="R142" s="29">
        <f>IFERROR(ROUND($H142*价格阶梯!$C$26/100/价格阶梯!$B$13,0)*价格阶梯!$B$13,"")</f>
        <v/>
      </c>
    </row>
    <row r="143">
      <c r="A143" s="32">
        <f>$A142+1</f>
        <v/>
      </c>
      <c r="B143" s="9">
        <f>IF($A143="","",CHOOSE(WEEKDAY(A143,2),"周一","周二","周三","周四","周五","周六","周日"))</f>
        <v/>
      </c>
      <c r="C143" s="5" t="inlineStr">
        <is>
          <t>D3</t>
        </is>
      </c>
      <c r="D143" s="27" t="n">
        <v>1.02</v>
      </c>
      <c r="E143" s="21">
        <f>IF($C143="","",IF($C143="D1",1.5,IF($C143="D2",1.2,IF($C143="D3",0.95,IF($C143="D4",0.7,"")))))</f>
        <v/>
      </c>
      <c r="F143" s="21">
        <f>IF($C143="","",IF($C143="D1",2,IF($C143="D2",1.5,IF($C143="D3",1.1,IF($C143="D4",0.85,"")))))</f>
        <v/>
      </c>
      <c r="G143" s="9">
        <f>IF(OR($D143="",$E143=""),"",IF(AND($D143&gt;=$E143,$D143&lt;=$F143),"合规","超范围"))</f>
        <v/>
      </c>
      <c r="H143" s="29">
        <f>IFERROR(ROUND(价格阶梯!$B$4*$D143/价格阶梯!$B$13,0)*价格阶梯!$B$13,"")</f>
        <v/>
      </c>
      <c r="I143" s="29">
        <f>IFERROR(ROUND($H143*价格阶梯!$C$17/100/价格阶梯!$B$13,0)*价格阶梯!$B$13,"")</f>
        <v/>
      </c>
      <c r="J143" s="29">
        <f>IFERROR(ROUND($H143*价格阶梯!$C$18/100/价格阶梯!$B$13,0)*价格阶梯!$B$13,"")</f>
        <v/>
      </c>
      <c r="K143" s="29">
        <f>IFERROR(ROUND($H143*价格阶梯!$C$19/100/价格阶梯!$B$13,0)*价格阶梯!$B$13,"")</f>
        <v/>
      </c>
      <c r="L143" s="29">
        <f>IFERROR(ROUND($H143*价格阶梯!$C$20/100/价格阶梯!$B$13,0)*价格阶梯!$B$13,"")</f>
        <v/>
      </c>
      <c r="M143" s="29">
        <f>IFERROR(ROUND($H143*价格阶梯!$C$21/100/价格阶梯!$B$13,0)*价格阶梯!$B$13,"")</f>
        <v/>
      </c>
      <c r="N143" s="29">
        <f>IFERROR(ROUND($H143*价格阶梯!$C$22/100/价格阶梯!$B$13,0)*价格阶梯!$B$13,"")</f>
        <v/>
      </c>
      <c r="O143" s="29">
        <f>IFERROR(ROUND($H143*价格阶梯!$C$23/100/价格阶梯!$B$13,0)*价格阶梯!$B$13,"")</f>
        <v/>
      </c>
      <c r="P143" s="29">
        <f>IFERROR(ROUND($H143*价格阶梯!$C$24/100/价格阶梯!$B$13,0)*价格阶梯!$B$13,"")</f>
        <v/>
      </c>
      <c r="Q143" s="29">
        <f>IFERROR(ROUND($H143*价格阶梯!$C$25/100/价格阶梯!$B$13,0)*价格阶梯!$B$13,"")</f>
        <v/>
      </c>
      <c r="R143" s="29">
        <f>IFERROR(ROUND($H143*价格阶梯!$C$26/100/价格阶梯!$B$13,0)*价格阶梯!$B$13,"")</f>
        <v/>
      </c>
    </row>
    <row r="144">
      <c r="A144" s="32">
        <f>$A143+1</f>
        <v/>
      </c>
      <c r="B144" s="9">
        <f>IF($A144="","",CHOOSE(WEEKDAY(A144,2),"周一","周二","周三","周四","周五","周六","周日"))</f>
        <v/>
      </c>
      <c r="C144" s="5" t="inlineStr">
        <is>
          <t>D2</t>
        </is>
      </c>
      <c r="D144" s="27" t="n">
        <v>1.362</v>
      </c>
      <c r="E144" s="21">
        <f>IF($C144="","",IF($C144="D1",1.5,IF($C144="D2",1.2,IF($C144="D3",0.95,IF($C144="D4",0.7,"")))))</f>
        <v/>
      </c>
      <c r="F144" s="21">
        <f>IF($C144="","",IF($C144="D1",2,IF($C144="D2",1.5,IF($C144="D3",1.1,IF($C144="D4",0.85,"")))))</f>
        <v/>
      </c>
      <c r="G144" s="9">
        <f>IF(OR($D144="",$E144=""),"",IF(AND($D144&gt;=$E144,$D144&lt;=$F144),"合规","超范围"))</f>
        <v/>
      </c>
      <c r="H144" s="29">
        <f>IFERROR(ROUND(价格阶梯!$B$4*$D144/价格阶梯!$B$13,0)*价格阶梯!$B$13,"")</f>
        <v/>
      </c>
      <c r="I144" s="29">
        <f>IFERROR(ROUND($H144*价格阶梯!$C$17/100/价格阶梯!$B$13,0)*价格阶梯!$B$13,"")</f>
        <v/>
      </c>
      <c r="J144" s="29">
        <f>IFERROR(ROUND($H144*价格阶梯!$C$18/100/价格阶梯!$B$13,0)*价格阶梯!$B$13,"")</f>
        <v/>
      </c>
      <c r="K144" s="29">
        <f>IFERROR(ROUND($H144*价格阶梯!$C$19/100/价格阶梯!$B$13,0)*价格阶梯!$B$13,"")</f>
        <v/>
      </c>
      <c r="L144" s="29">
        <f>IFERROR(ROUND($H144*价格阶梯!$C$20/100/价格阶梯!$B$13,0)*价格阶梯!$B$13,"")</f>
        <v/>
      </c>
      <c r="M144" s="29">
        <f>IFERROR(ROUND($H144*价格阶梯!$C$21/100/价格阶梯!$B$13,0)*价格阶梯!$B$13,"")</f>
        <v/>
      </c>
      <c r="N144" s="29">
        <f>IFERROR(ROUND($H144*价格阶梯!$C$22/100/价格阶梯!$B$13,0)*价格阶梯!$B$13,"")</f>
        <v/>
      </c>
      <c r="O144" s="29">
        <f>IFERROR(ROUND($H144*价格阶梯!$C$23/100/价格阶梯!$B$13,0)*价格阶梯!$B$13,"")</f>
        <v/>
      </c>
      <c r="P144" s="29">
        <f>IFERROR(ROUND($H144*价格阶梯!$C$24/100/价格阶梯!$B$13,0)*价格阶梯!$B$13,"")</f>
        <v/>
      </c>
      <c r="Q144" s="29">
        <f>IFERROR(ROUND($H144*价格阶梯!$C$25/100/价格阶梯!$B$13,0)*价格阶梯!$B$13,"")</f>
        <v/>
      </c>
      <c r="R144" s="29">
        <f>IFERROR(ROUND($H144*价格阶梯!$C$26/100/价格阶梯!$B$13,0)*价格阶梯!$B$13,"")</f>
        <v/>
      </c>
    </row>
    <row r="145">
      <c r="A145" s="32">
        <f>$A144+1</f>
        <v/>
      </c>
      <c r="B145" s="9">
        <f>IF($A145="","",CHOOSE(WEEKDAY(A145,2),"周一","周二","周三","周四","周五","周六","周日"))</f>
        <v/>
      </c>
      <c r="C145" s="5" t="inlineStr">
        <is>
          <t>D2</t>
        </is>
      </c>
      <c r="D145" s="27" t="n">
        <v>1.374</v>
      </c>
      <c r="E145" s="21">
        <f>IF($C145="","",IF($C145="D1",1.5,IF($C145="D2",1.2,IF($C145="D3",0.95,IF($C145="D4",0.7,"")))))</f>
        <v/>
      </c>
      <c r="F145" s="21">
        <f>IF($C145="","",IF($C145="D1",2,IF($C145="D2",1.5,IF($C145="D3",1.1,IF($C145="D4",0.85,"")))))</f>
        <v/>
      </c>
      <c r="G145" s="9">
        <f>IF(OR($D145="",$E145=""),"",IF(AND($D145&gt;=$E145,$D145&lt;=$F145),"合规","超范围"))</f>
        <v/>
      </c>
      <c r="H145" s="29">
        <f>IFERROR(ROUND(价格阶梯!$B$4*$D145/价格阶梯!$B$13,0)*价格阶梯!$B$13,"")</f>
        <v/>
      </c>
      <c r="I145" s="29">
        <f>IFERROR(ROUND($H145*价格阶梯!$C$17/100/价格阶梯!$B$13,0)*价格阶梯!$B$13,"")</f>
        <v/>
      </c>
      <c r="J145" s="29">
        <f>IFERROR(ROUND($H145*价格阶梯!$C$18/100/价格阶梯!$B$13,0)*价格阶梯!$B$13,"")</f>
        <v/>
      </c>
      <c r="K145" s="29">
        <f>IFERROR(ROUND($H145*价格阶梯!$C$19/100/价格阶梯!$B$13,0)*价格阶梯!$B$13,"")</f>
        <v/>
      </c>
      <c r="L145" s="29">
        <f>IFERROR(ROUND($H145*价格阶梯!$C$20/100/价格阶梯!$B$13,0)*价格阶梯!$B$13,"")</f>
        <v/>
      </c>
      <c r="M145" s="29">
        <f>IFERROR(ROUND($H145*价格阶梯!$C$21/100/价格阶梯!$B$13,0)*价格阶梯!$B$13,"")</f>
        <v/>
      </c>
      <c r="N145" s="29">
        <f>IFERROR(ROUND($H145*价格阶梯!$C$22/100/价格阶梯!$B$13,0)*价格阶梯!$B$13,"")</f>
        <v/>
      </c>
      <c r="O145" s="29">
        <f>IFERROR(ROUND($H145*价格阶梯!$C$23/100/价格阶梯!$B$13,0)*价格阶梯!$B$13,"")</f>
        <v/>
      </c>
      <c r="P145" s="29">
        <f>IFERROR(ROUND($H145*价格阶梯!$C$24/100/价格阶梯!$B$13,0)*价格阶梯!$B$13,"")</f>
        <v/>
      </c>
      <c r="Q145" s="29">
        <f>IFERROR(ROUND($H145*价格阶梯!$C$25/100/价格阶梯!$B$13,0)*价格阶梯!$B$13,"")</f>
        <v/>
      </c>
      <c r="R145" s="29">
        <f>IFERROR(ROUND($H145*价格阶梯!$C$26/100/价格阶梯!$B$13,0)*价格阶梯!$B$13,"")</f>
        <v/>
      </c>
    </row>
    <row r="146">
      <c r="A146" s="32">
        <f>$A145+1</f>
        <v/>
      </c>
      <c r="B146" s="9">
        <f>IF($A146="","",CHOOSE(WEEKDAY(A146,2),"周一","周二","周三","周四","周五","周六","周日"))</f>
        <v/>
      </c>
      <c r="C146" s="5" t="inlineStr">
        <is>
          <t>D3</t>
        </is>
      </c>
      <c r="D146" s="27" t="n">
        <v>1.056</v>
      </c>
      <c r="E146" s="21">
        <f>IF($C146="","",IF($C146="D1",1.5,IF($C146="D2",1.2,IF($C146="D3",0.95,IF($C146="D4",0.7,"")))))</f>
        <v/>
      </c>
      <c r="F146" s="21">
        <f>IF($C146="","",IF($C146="D1",2,IF($C146="D2",1.5,IF($C146="D3",1.1,IF($C146="D4",0.85,"")))))</f>
        <v/>
      </c>
      <c r="G146" s="9">
        <f>IF(OR($D146="",$E146=""),"",IF(AND($D146&gt;=$E146,$D146&lt;=$F146),"合规","超范围"))</f>
        <v/>
      </c>
      <c r="H146" s="29">
        <f>IFERROR(ROUND(价格阶梯!$B$4*$D146/价格阶梯!$B$13,0)*价格阶梯!$B$13,"")</f>
        <v/>
      </c>
      <c r="I146" s="29">
        <f>IFERROR(ROUND($H146*价格阶梯!$C$17/100/价格阶梯!$B$13,0)*价格阶梯!$B$13,"")</f>
        <v/>
      </c>
      <c r="J146" s="29">
        <f>IFERROR(ROUND($H146*价格阶梯!$C$18/100/价格阶梯!$B$13,0)*价格阶梯!$B$13,"")</f>
        <v/>
      </c>
      <c r="K146" s="29">
        <f>IFERROR(ROUND($H146*价格阶梯!$C$19/100/价格阶梯!$B$13,0)*价格阶梯!$B$13,"")</f>
        <v/>
      </c>
      <c r="L146" s="29">
        <f>IFERROR(ROUND($H146*价格阶梯!$C$20/100/价格阶梯!$B$13,0)*价格阶梯!$B$13,"")</f>
        <v/>
      </c>
      <c r="M146" s="29">
        <f>IFERROR(ROUND($H146*价格阶梯!$C$21/100/价格阶梯!$B$13,0)*价格阶梯!$B$13,"")</f>
        <v/>
      </c>
      <c r="N146" s="29">
        <f>IFERROR(ROUND($H146*价格阶梯!$C$22/100/价格阶梯!$B$13,0)*价格阶梯!$B$13,"")</f>
        <v/>
      </c>
      <c r="O146" s="29">
        <f>IFERROR(ROUND($H146*价格阶梯!$C$23/100/价格阶梯!$B$13,0)*价格阶梯!$B$13,"")</f>
        <v/>
      </c>
      <c r="P146" s="29">
        <f>IFERROR(ROUND($H146*价格阶梯!$C$24/100/价格阶梯!$B$13,0)*价格阶梯!$B$13,"")</f>
        <v/>
      </c>
      <c r="Q146" s="29">
        <f>IFERROR(ROUND($H146*价格阶梯!$C$25/100/价格阶梯!$B$13,0)*价格阶梯!$B$13,"")</f>
        <v/>
      </c>
      <c r="R146" s="29">
        <f>IFERROR(ROUND($H146*价格阶梯!$C$26/100/价格阶梯!$B$13,0)*价格阶梯!$B$13,"")</f>
        <v/>
      </c>
    </row>
    <row r="147">
      <c r="A147" s="32">
        <f>$A146+1</f>
        <v/>
      </c>
      <c r="B147" s="9">
        <f>IF($A147="","",CHOOSE(WEEKDAY(A147,2),"周一","周二","周三","周四","周五","周六","周日"))</f>
        <v/>
      </c>
      <c r="C147" s="5" t="inlineStr">
        <is>
          <t>D3</t>
        </is>
      </c>
      <c r="D147" s="27" t="n">
        <v>0.984</v>
      </c>
      <c r="E147" s="21">
        <f>IF($C147="","",IF($C147="D1",1.5,IF($C147="D2",1.2,IF($C147="D3",0.95,IF($C147="D4",0.7,"")))))</f>
        <v/>
      </c>
      <c r="F147" s="21">
        <f>IF($C147="","",IF($C147="D1",2,IF($C147="D2",1.5,IF($C147="D3",1.1,IF($C147="D4",0.85,"")))))</f>
        <v/>
      </c>
      <c r="G147" s="9">
        <f>IF(OR($D147="",$E147=""),"",IF(AND($D147&gt;=$E147,$D147&lt;=$F147),"合规","超范围"))</f>
        <v/>
      </c>
      <c r="H147" s="29">
        <f>IFERROR(ROUND(价格阶梯!$B$4*$D147/价格阶梯!$B$13,0)*价格阶梯!$B$13,"")</f>
        <v/>
      </c>
      <c r="I147" s="29">
        <f>IFERROR(ROUND($H147*价格阶梯!$C$17/100/价格阶梯!$B$13,0)*价格阶梯!$B$13,"")</f>
        <v/>
      </c>
      <c r="J147" s="29">
        <f>IFERROR(ROUND($H147*价格阶梯!$C$18/100/价格阶梯!$B$13,0)*价格阶梯!$B$13,"")</f>
        <v/>
      </c>
      <c r="K147" s="29">
        <f>IFERROR(ROUND($H147*价格阶梯!$C$19/100/价格阶梯!$B$13,0)*价格阶梯!$B$13,"")</f>
        <v/>
      </c>
      <c r="L147" s="29">
        <f>IFERROR(ROUND($H147*价格阶梯!$C$20/100/价格阶梯!$B$13,0)*价格阶梯!$B$13,"")</f>
        <v/>
      </c>
      <c r="M147" s="29">
        <f>IFERROR(ROUND($H147*价格阶梯!$C$21/100/价格阶梯!$B$13,0)*价格阶梯!$B$13,"")</f>
        <v/>
      </c>
      <c r="N147" s="29">
        <f>IFERROR(ROUND($H147*价格阶梯!$C$22/100/价格阶梯!$B$13,0)*价格阶梯!$B$13,"")</f>
        <v/>
      </c>
      <c r="O147" s="29">
        <f>IFERROR(ROUND($H147*价格阶梯!$C$23/100/价格阶梯!$B$13,0)*价格阶梯!$B$13,"")</f>
        <v/>
      </c>
      <c r="P147" s="29">
        <f>IFERROR(ROUND($H147*价格阶梯!$C$24/100/价格阶梯!$B$13,0)*价格阶梯!$B$13,"")</f>
        <v/>
      </c>
      <c r="Q147" s="29">
        <f>IFERROR(ROUND($H147*价格阶梯!$C$25/100/价格阶梯!$B$13,0)*价格阶梯!$B$13,"")</f>
        <v/>
      </c>
      <c r="R147" s="29">
        <f>IFERROR(ROUND($H147*价格阶梯!$C$26/100/价格阶梯!$B$13,0)*价格阶梯!$B$13,"")</f>
        <v/>
      </c>
    </row>
    <row r="148">
      <c r="A148" s="32">
        <f>$A147+1</f>
        <v/>
      </c>
      <c r="B148" s="9">
        <f>IF($A148="","",CHOOSE(WEEKDAY(A148,2),"周一","周二","周三","周四","周五","周六","周日"))</f>
        <v/>
      </c>
      <c r="C148" s="5" t="inlineStr">
        <is>
          <t>D3</t>
        </is>
      </c>
      <c r="D148" s="27" t="n">
        <v>0.996</v>
      </c>
      <c r="E148" s="21">
        <f>IF($C148="","",IF($C148="D1",1.5,IF($C148="D2",1.2,IF($C148="D3",0.95,IF($C148="D4",0.7,"")))))</f>
        <v/>
      </c>
      <c r="F148" s="21">
        <f>IF($C148="","",IF($C148="D1",2,IF($C148="D2",1.5,IF($C148="D3",1.1,IF($C148="D4",0.85,"")))))</f>
        <v/>
      </c>
      <c r="G148" s="9">
        <f>IF(OR($D148="",$E148=""),"",IF(AND($D148&gt;=$E148,$D148&lt;=$F148),"合规","超范围"))</f>
        <v/>
      </c>
      <c r="H148" s="29">
        <f>IFERROR(ROUND(价格阶梯!$B$4*$D148/价格阶梯!$B$13,0)*价格阶梯!$B$13,"")</f>
        <v/>
      </c>
      <c r="I148" s="29">
        <f>IFERROR(ROUND($H148*价格阶梯!$C$17/100/价格阶梯!$B$13,0)*价格阶梯!$B$13,"")</f>
        <v/>
      </c>
      <c r="J148" s="29">
        <f>IFERROR(ROUND($H148*价格阶梯!$C$18/100/价格阶梯!$B$13,0)*价格阶梯!$B$13,"")</f>
        <v/>
      </c>
      <c r="K148" s="29">
        <f>IFERROR(ROUND($H148*价格阶梯!$C$19/100/价格阶梯!$B$13,0)*价格阶梯!$B$13,"")</f>
        <v/>
      </c>
      <c r="L148" s="29">
        <f>IFERROR(ROUND($H148*价格阶梯!$C$20/100/价格阶梯!$B$13,0)*价格阶梯!$B$13,"")</f>
        <v/>
      </c>
      <c r="M148" s="29">
        <f>IFERROR(ROUND($H148*价格阶梯!$C$21/100/价格阶梯!$B$13,0)*价格阶梯!$B$13,"")</f>
        <v/>
      </c>
      <c r="N148" s="29">
        <f>IFERROR(ROUND($H148*价格阶梯!$C$22/100/价格阶梯!$B$13,0)*价格阶梯!$B$13,"")</f>
        <v/>
      </c>
      <c r="O148" s="29">
        <f>IFERROR(ROUND($H148*价格阶梯!$C$23/100/价格阶梯!$B$13,0)*价格阶梯!$B$13,"")</f>
        <v/>
      </c>
      <c r="P148" s="29">
        <f>IFERROR(ROUND($H148*价格阶梯!$C$24/100/价格阶梯!$B$13,0)*价格阶梯!$B$13,"")</f>
        <v/>
      </c>
      <c r="Q148" s="29">
        <f>IFERROR(ROUND($H148*价格阶梯!$C$25/100/价格阶梯!$B$13,0)*价格阶梯!$B$13,"")</f>
        <v/>
      </c>
      <c r="R148" s="29">
        <f>IFERROR(ROUND($H148*价格阶梯!$C$26/100/价格阶梯!$B$13,0)*价格阶梯!$B$13,"")</f>
        <v/>
      </c>
    </row>
    <row r="149">
      <c r="A149" s="32">
        <f>$A148+1</f>
        <v/>
      </c>
      <c r="B149" s="9">
        <f>IF($A149="","",CHOOSE(WEEKDAY(A149,2),"周一","周二","周三","周四","周五","周六","周日"))</f>
        <v/>
      </c>
      <c r="C149" s="5" t="inlineStr">
        <is>
          <t>D3</t>
        </is>
      </c>
      <c r="D149" s="27" t="n">
        <v>1.008</v>
      </c>
      <c r="E149" s="21">
        <f>IF($C149="","",IF($C149="D1",1.5,IF($C149="D2",1.2,IF($C149="D3",0.95,IF($C149="D4",0.7,"")))))</f>
        <v/>
      </c>
      <c r="F149" s="21">
        <f>IF($C149="","",IF($C149="D1",2,IF($C149="D2",1.5,IF($C149="D3",1.1,IF($C149="D4",0.85,"")))))</f>
        <v/>
      </c>
      <c r="G149" s="9">
        <f>IF(OR($D149="",$E149=""),"",IF(AND($D149&gt;=$E149,$D149&lt;=$F149),"合规","超范围"))</f>
        <v/>
      </c>
      <c r="H149" s="29">
        <f>IFERROR(ROUND(价格阶梯!$B$4*$D149/价格阶梯!$B$13,0)*价格阶梯!$B$13,"")</f>
        <v/>
      </c>
      <c r="I149" s="29">
        <f>IFERROR(ROUND($H149*价格阶梯!$C$17/100/价格阶梯!$B$13,0)*价格阶梯!$B$13,"")</f>
        <v/>
      </c>
      <c r="J149" s="29">
        <f>IFERROR(ROUND($H149*价格阶梯!$C$18/100/价格阶梯!$B$13,0)*价格阶梯!$B$13,"")</f>
        <v/>
      </c>
      <c r="K149" s="29">
        <f>IFERROR(ROUND($H149*价格阶梯!$C$19/100/价格阶梯!$B$13,0)*价格阶梯!$B$13,"")</f>
        <v/>
      </c>
      <c r="L149" s="29">
        <f>IFERROR(ROUND($H149*价格阶梯!$C$20/100/价格阶梯!$B$13,0)*价格阶梯!$B$13,"")</f>
        <v/>
      </c>
      <c r="M149" s="29">
        <f>IFERROR(ROUND($H149*价格阶梯!$C$21/100/价格阶梯!$B$13,0)*价格阶梯!$B$13,"")</f>
        <v/>
      </c>
      <c r="N149" s="29">
        <f>IFERROR(ROUND($H149*价格阶梯!$C$22/100/价格阶梯!$B$13,0)*价格阶梯!$B$13,"")</f>
        <v/>
      </c>
      <c r="O149" s="29">
        <f>IFERROR(ROUND($H149*价格阶梯!$C$23/100/价格阶梯!$B$13,0)*价格阶梯!$B$13,"")</f>
        <v/>
      </c>
      <c r="P149" s="29">
        <f>IFERROR(ROUND($H149*价格阶梯!$C$24/100/价格阶梯!$B$13,0)*价格阶梯!$B$13,"")</f>
        <v/>
      </c>
      <c r="Q149" s="29">
        <f>IFERROR(ROUND($H149*价格阶梯!$C$25/100/价格阶梯!$B$13,0)*价格阶梯!$B$13,"")</f>
        <v/>
      </c>
      <c r="R149" s="29">
        <f>IFERROR(ROUND($H149*价格阶梯!$C$26/100/价格阶梯!$B$13,0)*价格阶梯!$B$13,"")</f>
        <v/>
      </c>
    </row>
    <row r="150">
      <c r="A150" s="32">
        <f>$A149+1</f>
        <v/>
      </c>
      <c r="B150" s="9">
        <f>IF($A150="","",CHOOSE(WEEKDAY(A150,2),"周一","周二","周三","周四","周五","周六","周日"))</f>
        <v/>
      </c>
      <c r="C150" s="5" t="inlineStr">
        <is>
          <t>D3</t>
        </is>
      </c>
      <c r="D150" s="27" t="n">
        <v>1.02</v>
      </c>
      <c r="E150" s="21">
        <f>IF($C150="","",IF($C150="D1",1.5,IF($C150="D2",1.2,IF($C150="D3",0.95,IF($C150="D4",0.7,"")))))</f>
        <v/>
      </c>
      <c r="F150" s="21">
        <f>IF($C150="","",IF($C150="D1",2,IF($C150="D2",1.5,IF($C150="D3",1.1,IF($C150="D4",0.85,"")))))</f>
        <v/>
      </c>
      <c r="G150" s="9">
        <f>IF(OR($D150="",$E150=""),"",IF(AND($D150&gt;=$E150,$D150&lt;=$F150),"合规","超范围"))</f>
        <v/>
      </c>
      <c r="H150" s="29">
        <f>IFERROR(ROUND(价格阶梯!$B$4*$D150/价格阶梯!$B$13,0)*价格阶梯!$B$13,"")</f>
        <v/>
      </c>
      <c r="I150" s="29">
        <f>IFERROR(ROUND($H150*价格阶梯!$C$17/100/价格阶梯!$B$13,0)*价格阶梯!$B$13,"")</f>
        <v/>
      </c>
      <c r="J150" s="29">
        <f>IFERROR(ROUND($H150*价格阶梯!$C$18/100/价格阶梯!$B$13,0)*价格阶梯!$B$13,"")</f>
        <v/>
      </c>
      <c r="K150" s="29">
        <f>IFERROR(ROUND($H150*价格阶梯!$C$19/100/价格阶梯!$B$13,0)*价格阶梯!$B$13,"")</f>
        <v/>
      </c>
      <c r="L150" s="29">
        <f>IFERROR(ROUND($H150*价格阶梯!$C$20/100/价格阶梯!$B$13,0)*价格阶梯!$B$13,"")</f>
        <v/>
      </c>
      <c r="M150" s="29">
        <f>IFERROR(ROUND($H150*价格阶梯!$C$21/100/价格阶梯!$B$13,0)*价格阶梯!$B$13,"")</f>
        <v/>
      </c>
      <c r="N150" s="29">
        <f>IFERROR(ROUND($H150*价格阶梯!$C$22/100/价格阶梯!$B$13,0)*价格阶梯!$B$13,"")</f>
        <v/>
      </c>
      <c r="O150" s="29">
        <f>IFERROR(ROUND($H150*价格阶梯!$C$23/100/价格阶梯!$B$13,0)*价格阶梯!$B$13,"")</f>
        <v/>
      </c>
      <c r="P150" s="29">
        <f>IFERROR(ROUND($H150*价格阶梯!$C$24/100/价格阶梯!$B$13,0)*价格阶梯!$B$13,"")</f>
        <v/>
      </c>
      <c r="Q150" s="29">
        <f>IFERROR(ROUND($H150*价格阶梯!$C$25/100/价格阶梯!$B$13,0)*价格阶梯!$B$13,"")</f>
        <v/>
      </c>
      <c r="R150" s="29">
        <f>IFERROR(ROUND($H150*价格阶梯!$C$26/100/价格阶梯!$B$13,0)*价格阶梯!$B$13,"")</f>
        <v/>
      </c>
    </row>
    <row r="151">
      <c r="A151" s="32">
        <f>$A150+1</f>
        <v/>
      </c>
      <c r="B151" s="9">
        <f>IF($A151="","",CHOOSE(WEEKDAY(A151,2),"周一","周二","周三","周四","周五","周六","周日"))</f>
        <v/>
      </c>
      <c r="C151" s="5" t="inlineStr">
        <is>
          <t>D2</t>
        </is>
      </c>
      <c r="D151" s="27" t="n">
        <v>1.362</v>
      </c>
      <c r="E151" s="21">
        <f>IF($C151="","",IF($C151="D1",1.5,IF($C151="D2",1.2,IF($C151="D3",0.95,IF($C151="D4",0.7,"")))))</f>
        <v/>
      </c>
      <c r="F151" s="21">
        <f>IF($C151="","",IF($C151="D1",2,IF($C151="D2",1.5,IF($C151="D3",1.1,IF($C151="D4",0.85,"")))))</f>
        <v/>
      </c>
      <c r="G151" s="9">
        <f>IF(OR($D151="",$E151=""),"",IF(AND($D151&gt;=$E151,$D151&lt;=$F151),"合规","超范围"))</f>
        <v/>
      </c>
      <c r="H151" s="29">
        <f>IFERROR(ROUND(价格阶梯!$B$4*$D151/价格阶梯!$B$13,0)*价格阶梯!$B$13,"")</f>
        <v/>
      </c>
      <c r="I151" s="29">
        <f>IFERROR(ROUND($H151*价格阶梯!$C$17/100/价格阶梯!$B$13,0)*价格阶梯!$B$13,"")</f>
        <v/>
      </c>
      <c r="J151" s="29">
        <f>IFERROR(ROUND($H151*价格阶梯!$C$18/100/价格阶梯!$B$13,0)*价格阶梯!$B$13,"")</f>
        <v/>
      </c>
      <c r="K151" s="29">
        <f>IFERROR(ROUND($H151*价格阶梯!$C$19/100/价格阶梯!$B$13,0)*价格阶梯!$B$13,"")</f>
        <v/>
      </c>
      <c r="L151" s="29">
        <f>IFERROR(ROUND($H151*价格阶梯!$C$20/100/价格阶梯!$B$13,0)*价格阶梯!$B$13,"")</f>
        <v/>
      </c>
      <c r="M151" s="29">
        <f>IFERROR(ROUND($H151*价格阶梯!$C$21/100/价格阶梯!$B$13,0)*价格阶梯!$B$13,"")</f>
        <v/>
      </c>
      <c r="N151" s="29">
        <f>IFERROR(ROUND($H151*价格阶梯!$C$22/100/价格阶梯!$B$13,0)*价格阶梯!$B$13,"")</f>
        <v/>
      </c>
      <c r="O151" s="29">
        <f>IFERROR(ROUND($H151*价格阶梯!$C$23/100/价格阶梯!$B$13,0)*价格阶梯!$B$13,"")</f>
        <v/>
      </c>
      <c r="P151" s="29">
        <f>IFERROR(ROUND($H151*价格阶梯!$C$24/100/价格阶梯!$B$13,0)*价格阶梯!$B$13,"")</f>
        <v/>
      </c>
      <c r="Q151" s="29">
        <f>IFERROR(ROUND($H151*价格阶梯!$C$25/100/价格阶梯!$B$13,0)*价格阶梯!$B$13,"")</f>
        <v/>
      </c>
      <c r="R151" s="29">
        <f>IFERROR(ROUND($H151*价格阶梯!$C$26/100/价格阶梯!$B$13,0)*价格阶梯!$B$13,"")</f>
        <v/>
      </c>
    </row>
    <row r="152">
      <c r="A152" s="32">
        <f>$A151+1</f>
        <v/>
      </c>
      <c r="B152" s="9">
        <f>IF($A152="","",CHOOSE(WEEKDAY(A152,2),"周一","周二","周三","周四","周五","周六","周日"))</f>
        <v/>
      </c>
      <c r="C152" s="5" t="inlineStr">
        <is>
          <t>D2</t>
        </is>
      </c>
      <c r="D152" s="27" t="n">
        <v>1.374</v>
      </c>
      <c r="E152" s="21">
        <f>IF($C152="","",IF($C152="D1",1.5,IF($C152="D2",1.2,IF($C152="D3",0.95,IF($C152="D4",0.7,"")))))</f>
        <v/>
      </c>
      <c r="F152" s="21">
        <f>IF($C152="","",IF($C152="D1",2,IF($C152="D2",1.5,IF($C152="D3",1.1,IF($C152="D4",0.85,"")))))</f>
        <v/>
      </c>
      <c r="G152" s="9">
        <f>IF(OR($D152="",$E152=""),"",IF(AND($D152&gt;=$E152,$D152&lt;=$F152),"合规","超范围"))</f>
        <v/>
      </c>
      <c r="H152" s="29">
        <f>IFERROR(ROUND(价格阶梯!$B$4*$D152/价格阶梯!$B$13,0)*价格阶梯!$B$13,"")</f>
        <v/>
      </c>
      <c r="I152" s="29">
        <f>IFERROR(ROUND($H152*价格阶梯!$C$17/100/价格阶梯!$B$13,0)*价格阶梯!$B$13,"")</f>
        <v/>
      </c>
      <c r="J152" s="29">
        <f>IFERROR(ROUND($H152*价格阶梯!$C$18/100/价格阶梯!$B$13,0)*价格阶梯!$B$13,"")</f>
        <v/>
      </c>
      <c r="K152" s="29">
        <f>IFERROR(ROUND($H152*价格阶梯!$C$19/100/价格阶梯!$B$13,0)*价格阶梯!$B$13,"")</f>
        <v/>
      </c>
      <c r="L152" s="29">
        <f>IFERROR(ROUND($H152*价格阶梯!$C$20/100/价格阶梯!$B$13,0)*价格阶梯!$B$13,"")</f>
        <v/>
      </c>
      <c r="M152" s="29">
        <f>IFERROR(ROUND($H152*价格阶梯!$C$21/100/价格阶梯!$B$13,0)*价格阶梯!$B$13,"")</f>
        <v/>
      </c>
      <c r="N152" s="29">
        <f>IFERROR(ROUND($H152*价格阶梯!$C$22/100/价格阶梯!$B$13,0)*价格阶梯!$B$13,"")</f>
        <v/>
      </c>
      <c r="O152" s="29">
        <f>IFERROR(ROUND($H152*价格阶梯!$C$23/100/价格阶梯!$B$13,0)*价格阶梯!$B$13,"")</f>
        <v/>
      </c>
      <c r="P152" s="29">
        <f>IFERROR(ROUND($H152*价格阶梯!$C$24/100/价格阶梯!$B$13,0)*价格阶梯!$B$13,"")</f>
        <v/>
      </c>
      <c r="Q152" s="29">
        <f>IFERROR(ROUND($H152*价格阶梯!$C$25/100/价格阶梯!$B$13,0)*价格阶梯!$B$13,"")</f>
        <v/>
      </c>
      <c r="R152" s="29">
        <f>IFERROR(ROUND($H152*价格阶梯!$C$26/100/价格阶梯!$B$13,0)*价格阶梯!$B$13,"")</f>
        <v/>
      </c>
    </row>
    <row r="153">
      <c r="A153" s="32">
        <f>$A152+1</f>
        <v/>
      </c>
      <c r="B153" s="9">
        <f>IF($A153="","",CHOOSE(WEEKDAY(A153,2),"周一","周二","周三","周四","周五","周六","周日"))</f>
        <v/>
      </c>
      <c r="C153" s="5" t="inlineStr">
        <is>
          <t>D3</t>
        </is>
      </c>
      <c r="D153" s="27" t="n">
        <v>1.056</v>
      </c>
      <c r="E153" s="21">
        <f>IF($C153="","",IF($C153="D1",1.5,IF($C153="D2",1.2,IF($C153="D3",0.95,IF($C153="D4",0.7,"")))))</f>
        <v/>
      </c>
      <c r="F153" s="21">
        <f>IF($C153="","",IF($C153="D1",2,IF($C153="D2",1.5,IF($C153="D3",1.1,IF($C153="D4",0.85,"")))))</f>
        <v/>
      </c>
      <c r="G153" s="9">
        <f>IF(OR($D153="",$E153=""),"",IF(AND($D153&gt;=$E153,$D153&lt;=$F153),"合规","超范围"))</f>
        <v/>
      </c>
      <c r="H153" s="29">
        <f>IFERROR(ROUND(价格阶梯!$B$4*$D153/价格阶梯!$B$13,0)*价格阶梯!$B$13,"")</f>
        <v/>
      </c>
      <c r="I153" s="29">
        <f>IFERROR(ROUND($H153*价格阶梯!$C$17/100/价格阶梯!$B$13,0)*价格阶梯!$B$13,"")</f>
        <v/>
      </c>
      <c r="J153" s="29">
        <f>IFERROR(ROUND($H153*价格阶梯!$C$18/100/价格阶梯!$B$13,0)*价格阶梯!$B$13,"")</f>
        <v/>
      </c>
      <c r="K153" s="29">
        <f>IFERROR(ROUND($H153*价格阶梯!$C$19/100/价格阶梯!$B$13,0)*价格阶梯!$B$13,"")</f>
        <v/>
      </c>
      <c r="L153" s="29">
        <f>IFERROR(ROUND($H153*价格阶梯!$C$20/100/价格阶梯!$B$13,0)*价格阶梯!$B$13,"")</f>
        <v/>
      </c>
      <c r="M153" s="29">
        <f>IFERROR(ROUND($H153*价格阶梯!$C$21/100/价格阶梯!$B$13,0)*价格阶梯!$B$13,"")</f>
        <v/>
      </c>
      <c r="N153" s="29">
        <f>IFERROR(ROUND($H153*价格阶梯!$C$22/100/价格阶梯!$B$13,0)*价格阶梯!$B$13,"")</f>
        <v/>
      </c>
      <c r="O153" s="29">
        <f>IFERROR(ROUND($H153*价格阶梯!$C$23/100/价格阶梯!$B$13,0)*价格阶梯!$B$13,"")</f>
        <v/>
      </c>
      <c r="P153" s="29">
        <f>IFERROR(ROUND($H153*价格阶梯!$C$24/100/价格阶梯!$B$13,0)*价格阶梯!$B$13,"")</f>
        <v/>
      </c>
      <c r="Q153" s="29">
        <f>IFERROR(ROUND($H153*价格阶梯!$C$25/100/价格阶梯!$B$13,0)*价格阶梯!$B$13,"")</f>
        <v/>
      </c>
      <c r="R153" s="29">
        <f>IFERROR(ROUND($H153*价格阶梯!$C$26/100/价格阶梯!$B$13,0)*价格阶梯!$B$13,"")</f>
        <v/>
      </c>
    </row>
    <row r="154">
      <c r="A154" s="32">
        <f>$A153+1</f>
        <v/>
      </c>
      <c r="B154" s="9">
        <f>IF($A154="","",CHOOSE(WEEKDAY(A154,2),"周一","周二","周三","周四","周五","周六","周日"))</f>
        <v/>
      </c>
      <c r="C154" s="5" t="inlineStr">
        <is>
          <t>D3</t>
        </is>
      </c>
      <c r="D154" s="27" t="n">
        <v>0.984</v>
      </c>
      <c r="E154" s="21">
        <f>IF($C154="","",IF($C154="D1",1.5,IF($C154="D2",1.2,IF($C154="D3",0.95,IF($C154="D4",0.7,"")))))</f>
        <v/>
      </c>
      <c r="F154" s="21">
        <f>IF($C154="","",IF($C154="D1",2,IF($C154="D2",1.5,IF($C154="D3",1.1,IF($C154="D4",0.85,"")))))</f>
        <v/>
      </c>
      <c r="G154" s="9">
        <f>IF(OR($D154="",$E154=""),"",IF(AND($D154&gt;=$E154,$D154&lt;=$F154),"合规","超范围"))</f>
        <v/>
      </c>
      <c r="H154" s="29">
        <f>IFERROR(ROUND(价格阶梯!$B$4*$D154/价格阶梯!$B$13,0)*价格阶梯!$B$13,"")</f>
        <v/>
      </c>
      <c r="I154" s="29">
        <f>IFERROR(ROUND($H154*价格阶梯!$C$17/100/价格阶梯!$B$13,0)*价格阶梯!$B$13,"")</f>
        <v/>
      </c>
      <c r="J154" s="29">
        <f>IFERROR(ROUND($H154*价格阶梯!$C$18/100/价格阶梯!$B$13,0)*价格阶梯!$B$13,"")</f>
        <v/>
      </c>
      <c r="K154" s="29">
        <f>IFERROR(ROUND($H154*价格阶梯!$C$19/100/价格阶梯!$B$13,0)*价格阶梯!$B$13,"")</f>
        <v/>
      </c>
      <c r="L154" s="29">
        <f>IFERROR(ROUND($H154*价格阶梯!$C$20/100/价格阶梯!$B$13,0)*价格阶梯!$B$13,"")</f>
        <v/>
      </c>
      <c r="M154" s="29">
        <f>IFERROR(ROUND($H154*价格阶梯!$C$21/100/价格阶梯!$B$13,0)*价格阶梯!$B$13,"")</f>
        <v/>
      </c>
      <c r="N154" s="29">
        <f>IFERROR(ROUND($H154*价格阶梯!$C$22/100/价格阶梯!$B$13,0)*价格阶梯!$B$13,"")</f>
        <v/>
      </c>
      <c r="O154" s="29">
        <f>IFERROR(ROUND($H154*价格阶梯!$C$23/100/价格阶梯!$B$13,0)*价格阶梯!$B$13,"")</f>
        <v/>
      </c>
      <c r="P154" s="29">
        <f>IFERROR(ROUND($H154*价格阶梯!$C$24/100/价格阶梯!$B$13,0)*价格阶梯!$B$13,"")</f>
        <v/>
      </c>
      <c r="Q154" s="29">
        <f>IFERROR(ROUND($H154*价格阶梯!$C$25/100/价格阶梯!$B$13,0)*价格阶梯!$B$13,"")</f>
        <v/>
      </c>
      <c r="R154" s="29">
        <f>IFERROR(ROUND($H154*价格阶梯!$C$26/100/价格阶梯!$B$13,0)*价格阶梯!$B$13,"")</f>
        <v/>
      </c>
    </row>
    <row r="155">
      <c r="A155" s="32">
        <f>$A154+1</f>
        <v/>
      </c>
      <c r="B155" s="9">
        <f>IF($A155="","",CHOOSE(WEEKDAY(A155,2),"周一","周二","周三","周四","周五","周六","周日"))</f>
        <v/>
      </c>
      <c r="C155" s="5" t="inlineStr">
        <is>
          <t>D3</t>
        </is>
      </c>
      <c r="D155" s="27" t="n">
        <v>0.996</v>
      </c>
      <c r="E155" s="21">
        <f>IF($C155="","",IF($C155="D1",1.5,IF($C155="D2",1.2,IF($C155="D3",0.95,IF($C155="D4",0.7,"")))))</f>
        <v/>
      </c>
      <c r="F155" s="21">
        <f>IF($C155="","",IF($C155="D1",2,IF($C155="D2",1.5,IF($C155="D3",1.1,IF($C155="D4",0.85,"")))))</f>
        <v/>
      </c>
      <c r="G155" s="9">
        <f>IF(OR($D155="",$E155=""),"",IF(AND($D155&gt;=$E155,$D155&lt;=$F155),"合规","超范围"))</f>
        <v/>
      </c>
      <c r="H155" s="29">
        <f>IFERROR(ROUND(价格阶梯!$B$4*$D155/价格阶梯!$B$13,0)*价格阶梯!$B$13,"")</f>
        <v/>
      </c>
      <c r="I155" s="29">
        <f>IFERROR(ROUND($H155*价格阶梯!$C$17/100/价格阶梯!$B$13,0)*价格阶梯!$B$13,"")</f>
        <v/>
      </c>
      <c r="J155" s="29">
        <f>IFERROR(ROUND($H155*价格阶梯!$C$18/100/价格阶梯!$B$13,0)*价格阶梯!$B$13,"")</f>
        <v/>
      </c>
      <c r="K155" s="29">
        <f>IFERROR(ROUND($H155*价格阶梯!$C$19/100/价格阶梯!$B$13,0)*价格阶梯!$B$13,"")</f>
        <v/>
      </c>
      <c r="L155" s="29">
        <f>IFERROR(ROUND($H155*价格阶梯!$C$20/100/价格阶梯!$B$13,0)*价格阶梯!$B$13,"")</f>
        <v/>
      </c>
      <c r="M155" s="29">
        <f>IFERROR(ROUND($H155*价格阶梯!$C$21/100/价格阶梯!$B$13,0)*价格阶梯!$B$13,"")</f>
        <v/>
      </c>
      <c r="N155" s="29">
        <f>IFERROR(ROUND($H155*价格阶梯!$C$22/100/价格阶梯!$B$13,0)*价格阶梯!$B$13,"")</f>
        <v/>
      </c>
      <c r="O155" s="29">
        <f>IFERROR(ROUND($H155*价格阶梯!$C$23/100/价格阶梯!$B$13,0)*价格阶梯!$B$13,"")</f>
        <v/>
      </c>
      <c r="P155" s="29">
        <f>IFERROR(ROUND($H155*价格阶梯!$C$24/100/价格阶梯!$B$13,0)*价格阶梯!$B$13,"")</f>
        <v/>
      </c>
      <c r="Q155" s="29">
        <f>IFERROR(ROUND($H155*价格阶梯!$C$25/100/价格阶梯!$B$13,0)*价格阶梯!$B$13,"")</f>
        <v/>
      </c>
      <c r="R155" s="29">
        <f>IFERROR(ROUND($H155*价格阶梯!$C$26/100/价格阶梯!$B$13,0)*价格阶梯!$B$13,"")</f>
        <v/>
      </c>
    </row>
    <row r="156">
      <c r="A156" s="32">
        <f>$A155+1</f>
        <v/>
      </c>
      <c r="B156" s="9">
        <f>IF($A156="","",CHOOSE(WEEKDAY(A156,2),"周一","周二","周三","周四","周五","周六","周日"))</f>
        <v/>
      </c>
      <c r="C156" s="5" t="inlineStr">
        <is>
          <t>D3</t>
        </is>
      </c>
      <c r="D156" s="27" t="n">
        <v>1.008</v>
      </c>
      <c r="E156" s="21">
        <f>IF($C156="","",IF($C156="D1",1.5,IF($C156="D2",1.2,IF($C156="D3",0.95,IF($C156="D4",0.7,"")))))</f>
        <v/>
      </c>
      <c r="F156" s="21">
        <f>IF($C156="","",IF($C156="D1",2,IF($C156="D2",1.5,IF($C156="D3",1.1,IF($C156="D4",0.85,"")))))</f>
        <v/>
      </c>
      <c r="G156" s="9">
        <f>IF(OR($D156="",$E156=""),"",IF(AND($D156&gt;=$E156,$D156&lt;=$F156),"合规","超范围"))</f>
        <v/>
      </c>
      <c r="H156" s="29">
        <f>IFERROR(ROUND(价格阶梯!$B$4*$D156/价格阶梯!$B$13,0)*价格阶梯!$B$13,"")</f>
        <v/>
      </c>
      <c r="I156" s="29">
        <f>IFERROR(ROUND($H156*价格阶梯!$C$17/100/价格阶梯!$B$13,0)*价格阶梯!$B$13,"")</f>
        <v/>
      </c>
      <c r="J156" s="29">
        <f>IFERROR(ROUND($H156*价格阶梯!$C$18/100/价格阶梯!$B$13,0)*价格阶梯!$B$13,"")</f>
        <v/>
      </c>
      <c r="K156" s="29">
        <f>IFERROR(ROUND($H156*价格阶梯!$C$19/100/价格阶梯!$B$13,0)*价格阶梯!$B$13,"")</f>
        <v/>
      </c>
      <c r="L156" s="29">
        <f>IFERROR(ROUND($H156*价格阶梯!$C$20/100/价格阶梯!$B$13,0)*价格阶梯!$B$13,"")</f>
        <v/>
      </c>
      <c r="M156" s="29">
        <f>IFERROR(ROUND($H156*价格阶梯!$C$21/100/价格阶梯!$B$13,0)*价格阶梯!$B$13,"")</f>
        <v/>
      </c>
      <c r="N156" s="29">
        <f>IFERROR(ROUND($H156*价格阶梯!$C$22/100/价格阶梯!$B$13,0)*价格阶梯!$B$13,"")</f>
        <v/>
      </c>
      <c r="O156" s="29">
        <f>IFERROR(ROUND($H156*价格阶梯!$C$23/100/价格阶梯!$B$13,0)*价格阶梯!$B$13,"")</f>
        <v/>
      </c>
      <c r="P156" s="29">
        <f>IFERROR(ROUND($H156*价格阶梯!$C$24/100/价格阶梯!$B$13,0)*价格阶梯!$B$13,"")</f>
        <v/>
      </c>
      <c r="Q156" s="29">
        <f>IFERROR(ROUND($H156*价格阶梯!$C$25/100/价格阶梯!$B$13,0)*价格阶梯!$B$13,"")</f>
        <v/>
      </c>
      <c r="R156" s="29">
        <f>IFERROR(ROUND($H156*价格阶梯!$C$26/100/价格阶梯!$B$13,0)*价格阶梯!$B$13,"")</f>
        <v/>
      </c>
    </row>
    <row r="157">
      <c r="A157" s="32">
        <f>$A156+1</f>
        <v/>
      </c>
      <c r="B157" s="9">
        <f>IF($A157="","",CHOOSE(WEEKDAY(A157,2),"周一","周二","周三","周四","周五","周六","周日"))</f>
        <v/>
      </c>
      <c r="C157" s="5" t="inlineStr">
        <is>
          <t>D3</t>
        </is>
      </c>
      <c r="D157" s="27" t="n">
        <v>1.02</v>
      </c>
      <c r="E157" s="21">
        <f>IF($C157="","",IF($C157="D1",1.5,IF($C157="D2",1.2,IF($C157="D3",0.95,IF($C157="D4",0.7,"")))))</f>
        <v/>
      </c>
      <c r="F157" s="21">
        <f>IF($C157="","",IF($C157="D1",2,IF($C157="D2",1.5,IF($C157="D3",1.1,IF($C157="D4",0.85,"")))))</f>
        <v/>
      </c>
      <c r="G157" s="9">
        <f>IF(OR($D157="",$E157=""),"",IF(AND($D157&gt;=$E157,$D157&lt;=$F157),"合规","超范围"))</f>
        <v/>
      </c>
      <c r="H157" s="29">
        <f>IFERROR(ROUND(价格阶梯!$B$4*$D157/价格阶梯!$B$13,0)*价格阶梯!$B$13,"")</f>
        <v/>
      </c>
      <c r="I157" s="29">
        <f>IFERROR(ROUND($H157*价格阶梯!$C$17/100/价格阶梯!$B$13,0)*价格阶梯!$B$13,"")</f>
        <v/>
      </c>
      <c r="J157" s="29">
        <f>IFERROR(ROUND($H157*价格阶梯!$C$18/100/价格阶梯!$B$13,0)*价格阶梯!$B$13,"")</f>
        <v/>
      </c>
      <c r="K157" s="29">
        <f>IFERROR(ROUND($H157*价格阶梯!$C$19/100/价格阶梯!$B$13,0)*价格阶梯!$B$13,"")</f>
        <v/>
      </c>
      <c r="L157" s="29">
        <f>IFERROR(ROUND($H157*价格阶梯!$C$20/100/价格阶梯!$B$13,0)*价格阶梯!$B$13,"")</f>
        <v/>
      </c>
      <c r="M157" s="29">
        <f>IFERROR(ROUND($H157*价格阶梯!$C$21/100/价格阶梯!$B$13,0)*价格阶梯!$B$13,"")</f>
        <v/>
      </c>
      <c r="N157" s="29">
        <f>IFERROR(ROUND($H157*价格阶梯!$C$22/100/价格阶梯!$B$13,0)*价格阶梯!$B$13,"")</f>
        <v/>
      </c>
      <c r="O157" s="29">
        <f>IFERROR(ROUND($H157*价格阶梯!$C$23/100/价格阶梯!$B$13,0)*价格阶梯!$B$13,"")</f>
        <v/>
      </c>
      <c r="P157" s="29">
        <f>IFERROR(ROUND($H157*价格阶梯!$C$24/100/价格阶梯!$B$13,0)*价格阶梯!$B$13,"")</f>
        <v/>
      </c>
      <c r="Q157" s="29">
        <f>IFERROR(ROUND($H157*价格阶梯!$C$25/100/价格阶梯!$B$13,0)*价格阶梯!$B$13,"")</f>
        <v/>
      </c>
      <c r="R157" s="29">
        <f>IFERROR(ROUND($H157*价格阶梯!$C$26/100/价格阶梯!$B$13,0)*价格阶梯!$B$13,"")</f>
        <v/>
      </c>
    </row>
    <row r="158">
      <c r="A158" s="32">
        <f>$A157+1</f>
        <v/>
      </c>
      <c r="B158" s="9">
        <f>IF($A158="","",CHOOSE(WEEKDAY(A158,2),"周一","周二","周三","周四","周五","周六","周日"))</f>
        <v/>
      </c>
      <c r="C158" s="5" t="inlineStr">
        <is>
          <t>D3</t>
        </is>
      </c>
      <c r="D158" s="27" t="n">
        <v>1.032</v>
      </c>
      <c r="E158" s="21">
        <f>IF($C158="","",IF($C158="D1",1.5,IF($C158="D2",1.2,IF($C158="D3",0.95,IF($C158="D4",0.7,"")))))</f>
        <v/>
      </c>
      <c r="F158" s="21">
        <f>IF($C158="","",IF($C158="D1",2,IF($C158="D2",1.5,IF($C158="D3",1.1,IF($C158="D4",0.85,"")))))</f>
        <v/>
      </c>
      <c r="G158" s="9">
        <f>IF(OR($D158="",$E158=""),"",IF(AND($D158&gt;=$E158,$D158&lt;=$F158),"合规","超范围"))</f>
        <v/>
      </c>
      <c r="H158" s="29">
        <f>IFERROR(ROUND(价格阶梯!$B$4*$D158/价格阶梯!$B$13,0)*价格阶梯!$B$13,"")</f>
        <v/>
      </c>
      <c r="I158" s="29">
        <f>IFERROR(ROUND($H158*价格阶梯!$C$17/100/价格阶梯!$B$13,0)*价格阶梯!$B$13,"")</f>
        <v/>
      </c>
      <c r="J158" s="29">
        <f>IFERROR(ROUND($H158*价格阶梯!$C$18/100/价格阶梯!$B$13,0)*价格阶梯!$B$13,"")</f>
        <v/>
      </c>
      <c r="K158" s="29">
        <f>IFERROR(ROUND($H158*价格阶梯!$C$19/100/价格阶梯!$B$13,0)*价格阶梯!$B$13,"")</f>
        <v/>
      </c>
      <c r="L158" s="29">
        <f>IFERROR(ROUND($H158*价格阶梯!$C$20/100/价格阶梯!$B$13,0)*价格阶梯!$B$13,"")</f>
        <v/>
      </c>
      <c r="M158" s="29">
        <f>IFERROR(ROUND($H158*价格阶梯!$C$21/100/价格阶梯!$B$13,0)*价格阶梯!$B$13,"")</f>
        <v/>
      </c>
      <c r="N158" s="29">
        <f>IFERROR(ROUND($H158*价格阶梯!$C$22/100/价格阶梯!$B$13,0)*价格阶梯!$B$13,"")</f>
        <v/>
      </c>
      <c r="O158" s="29">
        <f>IFERROR(ROUND($H158*价格阶梯!$C$23/100/价格阶梯!$B$13,0)*价格阶梯!$B$13,"")</f>
        <v/>
      </c>
      <c r="P158" s="29">
        <f>IFERROR(ROUND($H158*价格阶梯!$C$24/100/价格阶梯!$B$13,0)*价格阶梯!$B$13,"")</f>
        <v/>
      </c>
      <c r="Q158" s="29">
        <f>IFERROR(ROUND($H158*价格阶梯!$C$25/100/价格阶梯!$B$13,0)*价格阶梯!$B$13,"")</f>
        <v/>
      </c>
      <c r="R158" s="29">
        <f>IFERROR(ROUND($H158*价格阶梯!$C$26/100/价格阶梯!$B$13,0)*价格阶梯!$B$13,"")</f>
        <v/>
      </c>
    </row>
    <row r="159">
      <c r="A159" s="32">
        <f>$A158+1</f>
        <v/>
      </c>
      <c r="B159" s="9">
        <f>IF($A159="","",CHOOSE(WEEKDAY(A159,2),"周一","周二","周三","周四","周五","周六","周日"))</f>
        <v/>
      </c>
      <c r="C159" s="5" t="inlineStr">
        <is>
          <t>D3</t>
        </is>
      </c>
      <c r="D159" s="27" t="n">
        <v>1.044</v>
      </c>
      <c r="E159" s="21">
        <f>IF($C159="","",IF($C159="D1",1.5,IF($C159="D2",1.2,IF($C159="D3",0.95,IF($C159="D4",0.7,"")))))</f>
        <v/>
      </c>
      <c r="F159" s="21">
        <f>IF($C159="","",IF($C159="D1",2,IF($C159="D2",1.5,IF($C159="D3",1.1,IF($C159="D4",0.85,"")))))</f>
        <v/>
      </c>
      <c r="G159" s="9">
        <f>IF(OR($D159="",$E159=""),"",IF(AND($D159&gt;=$E159,$D159&lt;=$F159),"合规","超范围"))</f>
        <v/>
      </c>
      <c r="H159" s="29">
        <f>IFERROR(ROUND(价格阶梯!$B$4*$D159/价格阶梯!$B$13,0)*价格阶梯!$B$13,"")</f>
        <v/>
      </c>
      <c r="I159" s="29">
        <f>IFERROR(ROUND($H159*价格阶梯!$C$17/100/价格阶梯!$B$13,0)*价格阶梯!$B$13,"")</f>
        <v/>
      </c>
      <c r="J159" s="29">
        <f>IFERROR(ROUND($H159*价格阶梯!$C$18/100/价格阶梯!$B$13,0)*价格阶梯!$B$13,"")</f>
        <v/>
      </c>
      <c r="K159" s="29">
        <f>IFERROR(ROUND($H159*价格阶梯!$C$19/100/价格阶梯!$B$13,0)*价格阶梯!$B$13,"")</f>
        <v/>
      </c>
      <c r="L159" s="29">
        <f>IFERROR(ROUND($H159*价格阶梯!$C$20/100/价格阶梯!$B$13,0)*价格阶梯!$B$13,"")</f>
        <v/>
      </c>
      <c r="M159" s="29">
        <f>IFERROR(ROUND($H159*价格阶梯!$C$21/100/价格阶梯!$B$13,0)*价格阶梯!$B$13,"")</f>
        <v/>
      </c>
      <c r="N159" s="29">
        <f>IFERROR(ROUND($H159*价格阶梯!$C$22/100/价格阶梯!$B$13,0)*价格阶梯!$B$13,"")</f>
        <v/>
      </c>
      <c r="O159" s="29">
        <f>IFERROR(ROUND($H159*价格阶梯!$C$23/100/价格阶梯!$B$13,0)*价格阶梯!$B$13,"")</f>
        <v/>
      </c>
      <c r="P159" s="29">
        <f>IFERROR(ROUND($H159*价格阶梯!$C$24/100/价格阶梯!$B$13,0)*价格阶梯!$B$13,"")</f>
        <v/>
      </c>
      <c r="Q159" s="29">
        <f>IFERROR(ROUND($H159*价格阶梯!$C$25/100/价格阶梯!$B$13,0)*价格阶梯!$B$13,"")</f>
        <v/>
      </c>
      <c r="R159" s="29">
        <f>IFERROR(ROUND($H159*价格阶梯!$C$26/100/价格阶梯!$B$13,0)*价格阶梯!$B$13,"")</f>
        <v/>
      </c>
    </row>
    <row r="160">
      <c r="A160" s="32">
        <f>$A159+1</f>
        <v/>
      </c>
      <c r="B160" s="9">
        <f>IF($A160="","",CHOOSE(WEEKDAY(A160,2),"周一","周二","周三","周四","周五","周六","周日"))</f>
        <v/>
      </c>
      <c r="C160" s="5" t="inlineStr">
        <is>
          <t>D3</t>
        </is>
      </c>
      <c r="D160" s="27" t="n">
        <v>1.056</v>
      </c>
      <c r="E160" s="21">
        <f>IF($C160="","",IF($C160="D1",1.5,IF($C160="D2",1.2,IF($C160="D3",0.95,IF($C160="D4",0.7,"")))))</f>
        <v/>
      </c>
      <c r="F160" s="21">
        <f>IF($C160="","",IF($C160="D1",2,IF($C160="D2",1.5,IF($C160="D3",1.1,IF($C160="D4",0.85,"")))))</f>
        <v/>
      </c>
      <c r="G160" s="9">
        <f>IF(OR($D160="",$E160=""),"",IF(AND($D160&gt;=$E160,$D160&lt;=$F160),"合规","超范围"))</f>
        <v/>
      </c>
      <c r="H160" s="29">
        <f>IFERROR(ROUND(价格阶梯!$B$4*$D160/价格阶梯!$B$13,0)*价格阶梯!$B$13,"")</f>
        <v/>
      </c>
      <c r="I160" s="29">
        <f>IFERROR(ROUND($H160*价格阶梯!$C$17/100/价格阶梯!$B$13,0)*价格阶梯!$B$13,"")</f>
        <v/>
      </c>
      <c r="J160" s="29">
        <f>IFERROR(ROUND($H160*价格阶梯!$C$18/100/价格阶梯!$B$13,0)*价格阶梯!$B$13,"")</f>
        <v/>
      </c>
      <c r="K160" s="29">
        <f>IFERROR(ROUND($H160*价格阶梯!$C$19/100/价格阶梯!$B$13,0)*价格阶梯!$B$13,"")</f>
        <v/>
      </c>
      <c r="L160" s="29">
        <f>IFERROR(ROUND($H160*价格阶梯!$C$20/100/价格阶梯!$B$13,0)*价格阶梯!$B$13,"")</f>
        <v/>
      </c>
      <c r="M160" s="29">
        <f>IFERROR(ROUND($H160*价格阶梯!$C$21/100/价格阶梯!$B$13,0)*价格阶梯!$B$13,"")</f>
        <v/>
      </c>
      <c r="N160" s="29">
        <f>IFERROR(ROUND($H160*价格阶梯!$C$22/100/价格阶梯!$B$13,0)*价格阶梯!$B$13,"")</f>
        <v/>
      </c>
      <c r="O160" s="29">
        <f>IFERROR(ROUND($H160*价格阶梯!$C$23/100/价格阶梯!$B$13,0)*价格阶梯!$B$13,"")</f>
        <v/>
      </c>
      <c r="P160" s="29">
        <f>IFERROR(ROUND($H160*价格阶梯!$C$24/100/价格阶梯!$B$13,0)*价格阶梯!$B$13,"")</f>
        <v/>
      </c>
      <c r="Q160" s="29">
        <f>IFERROR(ROUND($H160*价格阶梯!$C$25/100/价格阶梯!$B$13,0)*价格阶梯!$B$13,"")</f>
        <v/>
      </c>
      <c r="R160" s="29">
        <f>IFERROR(ROUND($H160*价格阶梯!$C$26/100/价格阶梯!$B$13,0)*价格阶梯!$B$13,"")</f>
        <v/>
      </c>
    </row>
    <row r="161">
      <c r="A161" s="32">
        <f>$A160+1</f>
        <v/>
      </c>
      <c r="B161" s="9">
        <f>IF($A161="","",CHOOSE(WEEKDAY(A161,2),"周一","周二","周三","周四","周五","周六","周日"))</f>
        <v/>
      </c>
      <c r="C161" s="5" t="inlineStr">
        <is>
          <t>D3</t>
        </is>
      </c>
      <c r="D161" s="27" t="n">
        <v>0.984</v>
      </c>
      <c r="E161" s="21">
        <f>IF($C161="","",IF($C161="D1",1.5,IF($C161="D2",1.2,IF($C161="D3",0.95,IF($C161="D4",0.7,"")))))</f>
        <v/>
      </c>
      <c r="F161" s="21">
        <f>IF($C161="","",IF($C161="D1",2,IF($C161="D2",1.5,IF($C161="D3",1.1,IF($C161="D4",0.85,"")))))</f>
        <v/>
      </c>
      <c r="G161" s="9">
        <f>IF(OR($D161="",$E161=""),"",IF(AND($D161&gt;=$E161,$D161&lt;=$F161),"合规","超范围"))</f>
        <v/>
      </c>
      <c r="H161" s="29">
        <f>IFERROR(ROUND(价格阶梯!$B$4*$D161/价格阶梯!$B$13,0)*价格阶梯!$B$13,"")</f>
        <v/>
      </c>
      <c r="I161" s="29">
        <f>IFERROR(ROUND($H161*价格阶梯!$C$17/100/价格阶梯!$B$13,0)*价格阶梯!$B$13,"")</f>
        <v/>
      </c>
      <c r="J161" s="29">
        <f>IFERROR(ROUND($H161*价格阶梯!$C$18/100/价格阶梯!$B$13,0)*价格阶梯!$B$13,"")</f>
        <v/>
      </c>
      <c r="K161" s="29">
        <f>IFERROR(ROUND($H161*价格阶梯!$C$19/100/价格阶梯!$B$13,0)*价格阶梯!$B$13,"")</f>
        <v/>
      </c>
      <c r="L161" s="29">
        <f>IFERROR(ROUND($H161*价格阶梯!$C$20/100/价格阶梯!$B$13,0)*价格阶梯!$B$13,"")</f>
        <v/>
      </c>
      <c r="M161" s="29">
        <f>IFERROR(ROUND($H161*价格阶梯!$C$21/100/价格阶梯!$B$13,0)*价格阶梯!$B$13,"")</f>
        <v/>
      </c>
      <c r="N161" s="29">
        <f>IFERROR(ROUND($H161*价格阶梯!$C$22/100/价格阶梯!$B$13,0)*价格阶梯!$B$13,"")</f>
        <v/>
      </c>
      <c r="O161" s="29">
        <f>IFERROR(ROUND($H161*价格阶梯!$C$23/100/价格阶梯!$B$13,0)*价格阶梯!$B$13,"")</f>
        <v/>
      </c>
      <c r="P161" s="29">
        <f>IFERROR(ROUND($H161*价格阶梯!$C$24/100/价格阶梯!$B$13,0)*价格阶梯!$B$13,"")</f>
        <v/>
      </c>
      <c r="Q161" s="29">
        <f>IFERROR(ROUND($H161*价格阶梯!$C$25/100/价格阶梯!$B$13,0)*价格阶梯!$B$13,"")</f>
        <v/>
      </c>
      <c r="R161" s="29">
        <f>IFERROR(ROUND($H161*价格阶梯!$C$26/100/价格阶梯!$B$13,0)*价格阶梯!$B$13,"")</f>
        <v/>
      </c>
    </row>
    <row r="162">
      <c r="A162" s="32">
        <f>$A161+1</f>
        <v/>
      </c>
      <c r="B162" s="9">
        <f>IF($A162="","",CHOOSE(WEEKDAY(A162,2),"周一","周二","周三","周四","周五","周六","周日"))</f>
        <v/>
      </c>
      <c r="C162" s="5" t="inlineStr">
        <is>
          <t>D3</t>
        </is>
      </c>
      <c r="D162" s="27" t="n">
        <v>0.996</v>
      </c>
      <c r="E162" s="21">
        <f>IF($C162="","",IF($C162="D1",1.5,IF($C162="D2",1.2,IF($C162="D3",0.95,IF($C162="D4",0.7,"")))))</f>
        <v/>
      </c>
      <c r="F162" s="21">
        <f>IF($C162="","",IF($C162="D1",2,IF($C162="D2",1.5,IF($C162="D3",1.1,IF($C162="D4",0.85,"")))))</f>
        <v/>
      </c>
      <c r="G162" s="9">
        <f>IF(OR($D162="",$E162=""),"",IF(AND($D162&gt;=$E162,$D162&lt;=$F162),"合规","超范围"))</f>
        <v/>
      </c>
      <c r="H162" s="29">
        <f>IFERROR(ROUND(价格阶梯!$B$4*$D162/价格阶梯!$B$13,0)*价格阶梯!$B$13,"")</f>
        <v/>
      </c>
      <c r="I162" s="29">
        <f>IFERROR(ROUND($H162*价格阶梯!$C$17/100/价格阶梯!$B$13,0)*价格阶梯!$B$13,"")</f>
        <v/>
      </c>
      <c r="J162" s="29">
        <f>IFERROR(ROUND($H162*价格阶梯!$C$18/100/价格阶梯!$B$13,0)*价格阶梯!$B$13,"")</f>
        <v/>
      </c>
      <c r="K162" s="29">
        <f>IFERROR(ROUND($H162*价格阶梯!$C$19/100/价格阶梯!$B$13,0)*价格阶梯!$B$13,"")</f>
        <v/>
      </c>
      <c r="L162" s="29">
        <f>IFERROR(ROUND($H162*价格阶梯!$C$20/100/价格阶梯!$B$13,0)*价格阶梯!$B$13,"")</f>
        <v/>
      </c>
      <c r="M162" s="29">
        <f>IFERROR(ROUND($H162*价格阶梯!$C$21/100/价格阶梯!$B$13,0)*价格阶梯!$B$13,"")</f>
        <v/>
      </c>
      <c r="N162" s="29">
        <f>IFERROR(ROUND($H162*价格阶梯!$C$22/100/价格阶梯!$B$13,0)*价格阶梯!$B$13,"")</f>
        <v/>
      </c>
      <c r="O162" s="29">
        <f>IFERROR(ROUND($H162*价格阶梯!$C$23/100/价格阶梯!$B$13,0)*价格阶梯!$B$13,"")</f>
        <v/>
      </c>
      <c r="P162" s="29">
        <f>IFERROR(ROUND($H162*价格阶梯!$C$24/100/价格阶梯!$B$13,0)*价格阶梯!$B$13,"")</f>
        <v/>
      </c>
      <c r="Q162" s="29">
        <f>IFERROR(ROUND($H162*价格阶梯!$C$25/100/价格阶梯!$B$13,0)*价格阶梯!$B$13,"")</f>
        <v/>
      </c>
      <c r="R162" s="29">
        <f>IFERROR(ROUND($H162*价格阶梯!$C$26/100/价格阶梯!$B$13,0)*价格阶梯!$B$13,"")</f>
        <v/>
      </c>
    </row>
    <row r="163">
      <c r="A163" s="32">
        <f>$A162+1</f>
        <v/>
      </c>
      <c r="B163" s="9">
        <f>IF($A163="","",CHOOSE(WEEKDAY(A163,2),"周一","周二","周三","周四","周五","周六","周日"))</f>
        <v/>
      </c>
      <c r="C163" s="5" t="inlineStr">
        <is>
          <t>D3</t>
        </is>
      </c>
      <c r="D163" s="27" t="n">
        <v>1.008</v>
      </c>
      <c r="E163" s="21">
        <f>IF($C163="","",IF($C163="D1",1.5,IF($C163="D2",1.2,IF($C163="D3",0.95,IF($C163="D4",0.7,"")))))</f>
        <v/>
      </c>
      <c r="F163" s="21">
        <f>IF($C163="","",IF($C163="D1",2,IF($C163="D2",1.5,IF($C163="D3",1.1,IF($C163="D4",0.85,"")))))</f>
        <v/>
      </c>
      <c r="G163" s="9">
        <f>IF(OR($D163="",$E163=""),"",IF(AND($D163&gt;=$E163,$D163&lt;=$F163),"合规","超范围"))</f>
        <v/>
      </c>
      <c r="H163" s="29">
        <f>IFERROR(ROUND(价格阶梯!$B$4*$D163/价格阶梯!$B$13,0)*价格阶梯!$B$13,"")</f>
        <v/>
      </c>
      <c r="I163" s="29">
        <f>IFERROR(ROUND($H163*价格阶梯!$C$17/100/价格阶梯!$B$13,0)*价格阶梯!$B$13,"")</f>
        <v/>
      </c>
      <c r="J163" s="29">
        <f>IFERROR(ROUND($H163*价格阶梯!$C$18/100/价格阶梯!$B$13,0)*价格阶梯!$B$13,"")</f>
        <v/>
      </c>
      <c r="K163" s="29">
        <f>IFERROR(ROUND($H163*价格阶梯!$C$19/100/价格阶梯!$B$13,0)*价格阶梯!$B$13,"")</f>
        <v/>
      </c>
      <c r="L163" s="29">
        <f>IFERROR(ROUND($H163*价格阶梯!$C$20/100/价格阶梯!$B$13,0)*价格阶梯!$B$13,"")</f>
        <v/>
      </c>
      <c r="M163" s="29">
        <f>IFERROR(ROUND($H163*价格阶梯!$C$21/100/价格阶梯!$B$13,0)*价格阶梯!$B$13,"")</f>
        <v/>
      </c>
      <c r="N163" s="29">
        <f>IFERROR(ROUND($H163*价格阶梯!$C$22/100/价格阶梯!$B$13,0)*价格阶梯!$B$13,"")</f>
        <v/>
      </c>
      <c r="O163" s="29">
        <f>IFERROR(ROUND($H163*价格阶梯!$C$23/100/价格阶梯!$B$13,0)*价格阶梯!$B$13,"")</f>
        <v/>
      </c>
      <c r="P163" s="29">
        <f>IFERROR(ROUND($H163*价格阶梯!$C$24/100/价格阶梯!$B$13,0)*价格阶梯!$B$13,"")</f>
        <v/>
      </c>
      <c r="Q163" s="29">
        <f>IFERROR(ROUND($H163*价格阶梯!$C$25/100/价格阶梯!$B$13,0)*价格阶梯!$B$13,"")</f>
        <v/>
      </c>
      <c r="R163" s="29">
        <f>IFERROR(ROUND($H163*价格阶梯!$C$26/100/价格阶梯!$B$13,0)*价格阶梯!$B$13,"")</f>
        <v/>
      </c>
    </row>
    <row r="164">
      <c r="A164" s="32">
        <f>$A163+1</f>
        <v/>
      </c>
      <c r="B164" s="9">
        <f>IF($A164="","",CHOOSE(WEEKDAY(A164,2),"周一","周二","周三","周四","周五","周六","周日"))</f>
        <v/>
      </c>
      <c r="C164" s="5" t="inlineStr">
        <is>
          <t>D3</t>
        </is>
      </c>
      <c r="D164" s="27" t="n">
        <v>1.02</v>
      </c>
      <c r="E164" s="21">
        <f>IF($C164="","",IF($C164="D1",1.5,IF($C164="D2",1.2,IF($C164="D3",0.95,IF($C164="D4",0.7,"")))))</f>
        <v/>
      </c>
      <c r="F164" s="21">
        <f>IF($C164="","",IF($C164="D1",2,IF($C164="D2",1.5,IF($C164="D3",1.1,IF($C164="D4",0.85,"")))))</f>
        <v/>
      </c>
      <c r="G164" s="9">
        <f>IF(OR($D164="",$E164=""),"",IF(AND($D164&gt;=$E164,$D164&lt;=$F164),"合规","超范围"))</f>
        <v/>
      </c>
      <c r="H164" s="29">
        <f>IFERROR(ROUND(价格阶梯!$B$4*$D164/价格阶梯!$B$13,0)*价格阶梯!$B$13,"")</f>
        <v/>
      </c>
      <c r="I164" s="29">
        <f>IFERROR(ROUND($H164*价格阶梯!$C$17/100/价格阶梯!$B$13,0)*价格阶梯!$B$13,"")</f>
        <v/>
      </c>
      <c r="J164" s="29">
        <f>IFERROR(ROUND($H164*价格阶梯!$C$18/100/价格阶梯!$B$13,0)*价格阶梯!$B$13,"")</f>
        <v/>
      </c>
      <c r="K164" s="29">
        <f>IFERROR(ROUND($H164*价格阶梯!$C$19/100/价格阶梯!$B$13,0)*价格阶梯!$B$13,"")</f>
        <v/>
      </c>
      <c r="L164" s="29">
        <f>IFERROR(ROUND($H164*价格阶梯!$C$20/100/价格阶梯!$B$13,0)*价格阶梯!$B$13,"")</f>
        <v/>
      </c>
      <c r="M164" s="29">
        <f>IFERROR(ROUND($H164*价格阶梯!$C$21/100/价格阶梯!$B$13,0)*价格阶梯!$B$13,"")</f>
        <v/>
      </c>
      <c r="N164" s="29">
        <f>IFERROR(ROUND($H164*价格阶梯!$C$22/100/价格阶梯!$B$13,0)*价格阶梯!$B$13,"")</f>
        <v/>
      </c>
      <c r="O164" s="29">
        <f>IFERROR(ROUND($H164*价格阶梯!$C$23/100/价格阶梯!$B$13,0)*价格阶梯!$B$13,"")</f>
        <v/>
      </c>
      <c r="P164" s="29">
        <f>IFERROR(ROUND($H164*价格阶梯!$C$24/100/价格阶梯!$B$13,0)*价格阶梯!$B$13,"")</f>
        <v/>
      </c>
      <c r="Q164" s="29">
        <f>IFERROR(ROUND($H164*价格阶梯!$C$25/100/价格阶梯!$B$13,0)*价格阶梯!$B$13,"")</f>
        <v/>
      </c>
      <c r="R164" s="29">
        <f>IFERROR(ROUND($H164*价格阶梯!$C$26/100/价格阶梯!$B$13,0)*价格阶梯!$B$13,"")</f>
        <v/>
      </c>
    </row>
    <row r="165">
      <c r="A165" s="32">
        <f>$A164+1</f>
        <v/>
      </c>
      <c r="B165" s="9">
        <f>IF($A165="","",CHOOSE(WEEKDAY(A165,2),"周一","周二","周三","周四","周五","周六","周日"))</f>
        <v/>
      </c>
      <c r="C165" s="5" t="inlineStr">
        <is>
          <t>D3</t>
        </is>
      </c>
      <c r="D165" s="27" t="n">
        <v>1.032</v>
      </c>
      <c r="E165" s="21">
        <f>IF($C165="","",IF($C165="D1",1.5,IF($C165="D2",1.2,IF($C165="D3",0.95,IF($C165="D4",0.7,"")))))</f>
        <v/>
      </c>
      <c r="F165" s="21">
        <f>IF($C165="","",IF($C165="D1",2,IF($C165="D2",1.5,IF($C165="D3",1.1,IF($C165="D4",0.85,"")))))</f>
        <v/>
      </c>
      <c r="G165" s="9">
        <f>IF(OR($D165="",$E165=""),"",IF(AND($D165&gt;=$E165,$D165&lt;=$F165),"合规","超范围"))</f>
        <v/>
      </c>
      <c r="H165" s="29">
        <f>IFERROR(ROUND(价格阶梯!$B$4*$D165/价格阶梯!$B$13,0)*价格阶梯!$B$13,"")</f>
        <v/>
      </c>
      <c r="I165" s="29">
        <f>IFERROR(ROUND($H165*价格阶梯!$C$17/100/价格阶梯!$B$13,0)*价格阶梯!$B$13,"")</f>
        <v/>
      </c>
      <c r="J165" s="29">
        <f>IFERROR(ROUND($H165*价格阶梯!$C$18/100/价格阶梯!$B$13,0)*价格阶梯!$B$13,"")</f>
        <v/>
      </c>
      <c r="K165" s="29">
        <f>IFERROR(ROUND($H165*价格阶梯!$C$19/100/价格阶梯!$B$13,0)*价格阶梯!$B$13,"")</f>
        <v/>
      </c>
      <c r="L165" s="29">
        <f>IFERROR(ROUND($H165*价格阶梯!$C$20/100/价格阶梯!$B$13,0)*价格阶梯!$B$13,"")</f>
        <v/>
      </c>
      <c r="M165" s="29">
        <f>IFERROR(ROUND($H165*价格阶梯!$C$21/100/价格阶梯!$B$13,0)*价格阶梯!$B$13,"")</f>
        <v/>
      </c>
      <c r="N165" s="29">
        <f>IFERROR(ROUND($H165*价格阶梯!$C$22/100/价格阶梯!$B$13,0)*价格阶梯!$B$13,"")</f>
        <v/>
      </c>
      <c r="O165" s="29">
        <f>IFERROR(ROUND($H165*价格阶梯!$C$23/100/价格阶梯!$B$13,0)*价格阶梯!$B$13,"")</f>
        <v/>
      </c>
      <c r="P165" s="29">
        <f>IFERROR(ROUND($H165*价格阶梯!$C$24/100/价格阶梯!$B$13,0)*价格阶梯!$B$13,"")</f>
        <v/>
      </c>
      <c r="Q165" s="29">
        <f>IFERROR(ROUND($H165*价格阶梯!$C$25/100/价格阶梯!$B$13,0)*价格阶梯!$B$13,"")</f>
        <v/>
      </c>
      <c r="R165" s="29">
        <f>IFERROR(ROUND($H165*价格阶梯!$C$26/100/价格阶梯!$B$13,0)*价格阶梯!$B$13,"")</f>
        <v/>
      </c>
    </row>
    <row r="166">
      <c r="A166" s="32">
        <f>$A165+1</f>
        <v/>
      </c>
      <c r="B166" s="9">
        <f>IF($A166="","",CHOOSE(WEEKDAY(A166,2),"周一","周二","周三","周四","周五","周六","周日"))</f>
        <v/>
      </c>
      <c r="C166" s="5" t="inlineStr">
        <is>
          <t>D3</t>
        </is>
      </c>
      <c r="D166" s="27" t="n">
        <v>1.044</v>
      </c>
      <c r="E166" s="21">
        <f>IF($C166="","",IF($C166="D1",1.5,IF($C166="D2",1.2,IF($C166="D3",0.95,IF($C166="D4",0.7,"")))))</f>
        <v/>
      </c>
      <c r="F166" s="21">
        <f>IF($C166="","",IF($C166="D1",2,IF($C166="D2",1.5,IF($C166="D3",1.1,IF($C166="D4",0.85,"")))))</f>
        <v/>
      </c>
      <c r="G166" s="9">
        <f>IF(OR($D166="",$E166=""),"",IF(AND($D166&gt;=$E166,$D166&lt;=$F166),"合规","超范围"))</f>
        <v/>
      </c>
      <c r="H166" s="29">
        <f>IFERROR(ROUND(价格阶梯!$B$4*$D166/价格阶梯!$B$13,0)*价格阶梯!$B$13,"")</f>
        <v/>
      </c>
      <c r="I166" s="29">
        <f>IFERROR(ROUND($H166*价格阶梯!$C$17/100/价格阶梯!$B$13,0)*价格阶梯!$B$13,"")</f>
        <v/>
      </c>
      <c r="J166" s="29">
        <f>IFERROR(ROUND($H166*价格阶梯!$C$18/100/价格阶梯!$B$13,0)*价格阶梯!$B$13,"")</f>
        <v/>
      </c>
      <c r="K166" s="29">
        <f>IFERROR(ROUND($H166*价格阶梯!$C$19/100/价格阶梯!$B$13,0)*价格阶梯!$B$13,"")</f>
        <v/>
      </c>
      <c r="L166" s="29">
        <f>IFERROR(ROUND($H166*价格阶梯!$C$20/100/价格阶梯!$B$13,0)*价格阶梯!$B$13,"")</f>
        <v/>
      </c>
      <c r="M166" s="29">
        <f>IFERROR(ROUND($H166*价格阶梯!$C$21/100/价格阶梯!$B$13,0)*价格阶梯!$B$13,"")</f>
        <v/>
      </c>
      <c r="N166" s="29">
        <f>IFERROR(ROUND($H166*价格阶梯!$C$22/100/价格阶梯!$B$13,0)*价格阶梯!$B$13,"")</f>
        <v/>
      </c>
      <c r="O166" s="29">
        <f>IFERROR(ROUND($H166*价格阶梯!$C$23/100/价格阶梯!$B$13,0)*价格阶梯!$B$13,"")</f>
        <v/>
      </c>
      <c r="P166" s="29">
        <f>IFERROR(ROUND($H166*价格阶梯!$C$24/100/价格阶梯!$B$13,0)*价格阶梯!$B$13,"")</f>
        <v/>
      </c>
      <c r="Q166" s="29">
        <f>IFERROR(ROUND($H166*价格阶梯!$C$25/100/价格阶梯!$B$13,0)*价格阶梯!$B$13,"")</f>
        <v/>
      </c>
      <c r="R166" s="29">
        <f>IFERROR(ROUND($H166*价格阶梯!$C$26/100/价格阶梯!$B$13,0)*价格阶梯!$B$13,"")</f>
        <v/>
      </c>
    </row>
    <row r="167">
      <c r="A167" s="32">
        <f>$A166+1</f>
        <v/>
      </c>
      <c r="B167" s="9">
        <f>IF($A167="","",CHOOSE(WEEKDAY(A167,2),"周一","周二","周三","周四","周五","周六","周日"))</f>
        <v/>
      </c>
      <c r="C167" s="5" t="inlineStr">
        <is>
          <t>D3</t>
        </is>
      </c>
      <c r="D167" s="27" t="n">
        <v>1.056</v>
      </c>
      <c r="E167" s="21">
        <f>IF($C167="","",IF($C167="D1",1.5,IF($C167="D2",1.2,IF($C167="D3",0.95,IF($C167="D4",0.7,"")))))</f>
        <v/>
      </c>
      <c r="F167" s="21">
        <f>IF($C167="","",IF($C167="D1",2,IF($C167="D2",1.5,IF($C167="D3",1.1,IF($C167="D4",0.85,"")))))</f>
        <v/>
      </c>
      <c r="G167" s="9">
        <f>IF(OR($D167="",$E167=""),"",IF(AND($D167&gt;=$E167,$D167&lt;=$F167),"合规","超范围"))</f>
        <v/>
      </c>
      <c r="H167" s="29">
        <f>IFERROR(ROUND(价格阶梯!$B$4*$D167/价格阶梯!$B$13,0)*价格阶梯!$B$13,"")</f>
        <v/>
      </c>
      <c r="I167" s="29">
        <f>IFERROR(ROUND($H167*价格阶梯!$C$17/100/价格阶梯!$B$13,0)*价格阶梯!$B$13,"")</f>
        <v/>
      </c>
      <c r="J167" s="29">
        <f>IFERROR(ROUND($H167*价格阶梯!$C$18/100/价格阶梯!$B$13,0)*价格阶梯!$B$13,"")</f>
        <v/>
      </c>
      <c r="K167" s="29">
        <f>IFERROR(ROUND($H167*价格阶梯!$C$19/100/价格阶梯!$B$13,0)*价格阶梯!$B$13,"")</f>
        <v/>
      </c>
      <c r="L167" s="29">
        <f>IFERROR(ROUND($H167*价格阶梯!$C$20/100/价格阶梯!$B$13,0)*价格阶梯!$B$13,"")</f>
        <v/>
      </c>
      <c r="M167" s="29">
        <f>IFERROR(ROUND($H167*价格阶梯!$C$21/100/价格阶梯!$B$13,0)*价格阶梯!$B$13,"")</f>
        <v/>
      </c>
      <c r="N167" s="29">
        <f>IFERROR(ROUND($H167*价格阶梯!$C$22/100/价格阶梯!$B$13,0)*价格阶梯!$B$13,"")</f>
        <v/>
      </c>
      <c r="O167" s="29">
        <f>IFERROR(ROUND($H167*价格阶梯!$C$23/100/价格阶梯!$B$13,0)*价格阶梯!$B$13,"")</f>
        <v/>
      </c>
      <c r="P167" s="29">
        <f>IFERROR(ROUND($H167*价格阶梯!$C$24/100/价格阶梯!$B$13,0)*价格阶梯!$B$13,"")</f>
        <v/>
      </c>
      <c r="Q167" s="29">
        <f>IFERROR(ROUND($H167*价格阶梯!$C$25/100/价格阶梯!$B$13,0)*价格阶梯!$B$13,"")</f>
        <v/>
      </c>
      <c r="R167" s="29">
        <f>IFERROR(ROUND($H167*价格阶梯!$C$26/100/价格阶梯!$B$13,0)*价格阶梯!$B$13,"")</f>
        <v/>
      </c>
    </row>
    <row r="168">
      <c r="A168" s="32">
        <f>$A167+1</f>
        <v/>
      </c>
      <c r="B168" s="9">
        <f>IF($A168="","",CHOOSE(WEEKDAY(A168,2),"周一","周二","周三","周四","周五","周六","周日"))</f>
        <v/>
      </c>
      <c r="C168" s="5" t="inlineStr">
        <is>
          <t>D3</t>
        </is>
      </c>
      <c r="D168" s="27" t="n">
        <v>0.984</v>
      </c>
      <c r="E168" s="21">
        <f>IF($C168="","",IF($C168="D1",1.5,IF($C168="D2",1.2,IF($C168="D3",0.95,IF($C168="D4",0.7,"")))))</f>
        <v/>
      </c>
      <c r="F168" s="21">
        <f>IF($C168="","",IF($C168="D1",2,IF($C168="D2",1.5,IF($C168="D3",1.1,IF($C168="D4",0.85,"")))))</f>
        <v/>
      </c>
      <c r="G168" s="9">
        <f>IF(OR($D168="",$E168=""),"",IF(AND($D168&gt;=$E168,$D168&lt;=$F168),"合规","超范围"))</f>
        <v/>
      </c>
      <c r="H168" s="29">
        <f>IFERROR(ROUND(价格阶梯!$B$4*$D168/价格阶梯!$B$13,0)*价格阶梯!$B$13,"")</f>
        <v/>
      </c>
      <c r="I168" s="29">
        <f>IFERROR(ROUND($H168*价格阶梯!$C$17/100/价格阶梯!$B$13,0)*价格阶梯!$B$13,"")</f>
        <v/>
      </c>
      <c r="J168" s="29">
        <f>IFERROR(ROUND($H168*价格阶梯!$C$18/100/价格阶梯!$B$13,0)*价格阶梯!$B$13,"")</f>
        <v/>
      </c>
      <c r="K168" s="29">
        <f>IFERROR(ROUND($H168*价格阶梯!$C$19/100/价格阶梯!$B$13,0)*价格阶梯!$B$13,"")</f>
        <v/>
      </c>
      <c r="L168" s="29">
        <f>IFERROR(ROUND($H168*价格阶梯!$C$20/100/价格阶梯!$B$13,0)*价格阶梯!$B$13,"")</f>
        <v/>
      </c>
      <c r="M168" s="29">
        <f>IFERROR(ROUND($H168*价格阶梯!$C$21/100/价格阶梯!$B$13,0)*价格阶梯!$B$13,"")</f>
        <v/>
      </c>
      <c r="N168" s="29">
        <f>IFERROR(ROUND($H168*价格阶梯!$C$22/100/价格阶梯!$B$13,0)*价格阶梯!$B$13,"")</f>
        <v/>
      </c>
      <c r="O168" s="29">
        <f>IFERROR(ROUND($H168*价格阶梯!$C$23/100/价格阶梯!$B$13,0)*价格阶梯!$B$13,"")</f>
        <v/>
      </c>
      <c r="P168" s="29">
        <f>IFERROR(ROUND($H168*价格阶梯!$C$24/100/价格阶梯!$B$13,0)*价格阶梯!$B$13,"")</f>
        <v/>
      </c>
      <c r="Q168" s="29">
        <f>IFERROR(ROUND($H168*价格阶梯!$C$25/100/价格阶梯!$B$13,0)*价格阶梯!$B$13,"")</f>
        <v/>
      </c>
      <c r="R168" s="29">
        <f>IFERROR(ROUND($H168*价格阶梯!$C$26/100/价格阶梯!$B$13,0)*价格阶梯!$B$13,"")</f>
        <v/>
      </c>
    </row>
    <row r="169">
      <c r="A169" s="32">
        <f>$A168+1</f>
        <v/>
      </c>
      <c r="B169" s="9">
        <f>IF($A169="","",CHOOSE(WEEKDAY(A169,2),"周一","周二","周三","周四","周五","周六","周日"))</f>
        <v/>
      </c>
      <c r="C169" s="5" t="inlineStr">
        <is>
          <t>D3</t>
        </is>
      </c>
      <c r="D169" s="27" t="n">
        <v>0.996</v>
      </c>
      <c r="E169" s="21">
        <f>IF($C169="","",IF($C169="D1",1.5,IF($C169="D2",1.2,IF($C169="D3",0.95,IF($C169="D4",0.7,"")))))</f>
        <v/>
      </c>
      <c r="F169" s="21">
        <f>IF($C169="","",IF($C169="D1",2,IF($C169="D2",1.5,IF($C169="D3",1.1,IF($C169="D4",0.85,"")))))</f>
        <v/>
      </c>
      <c r="G169" s="9">
        <f>IF(OR($D169="",$E169=""),"",IF(AND($D169&gt;=$E169,$D169&lt;=$F169),"合规","超范围"))</f>
        <v/>
      </c>
      <c r="H169" s="29">
        <f>IFERROR(ROUND(价格阶梯!$B$4*$D169/价格阶梯!$B$13,0)*价格阶梯!$B$13,"")</f>
        <v/>
      </c>
      <c r="I169" s="29">
        <f>IFERROR(ROUND($H169*价格阶梯!$C$17/100/价格阶梯!$B$13,0)*价格阶梯!$B$13,"")</f>
        <v/>
      </c>
      <c r="J169" s="29">
        <f>IFERROR(ROUND($H169*价格阶梯!$C$18/100/价格阶梯!$B$13,0)*价格阶梯!$B$13,"")</f>
        <v/>
      </c>
      <c r="K169" s="29">
        <f>IFERROR(ROUND($H169*价格阶梯!$C$19/100/价格阶梯!$B$13,0)*价格阶梯!$B$13,"")</f>
        <v/>
      </c>
      <c r="L169" s="29">
        <f>IFERROR(ROUND($H169*价格阶梯!$C$20/100/价格阶梯!$B$13,0)*价格阶梯!$B$13,"")</f>
        <v/>
      </c>
      <c r="M169" s="29">
        <f>IFERROR(ROUND($H169*价格阶梯!$C$21/100/价格阶梯!$B$13,0)*价格阶梯!$B$13,"")</f>
        <v/>
      </c>
      <c r="N169" s="29">
        <f>IFERROR(ROUND($H169*价格阶梯!$C$22/100/价格阶梯!$B$13,0)*价格阶梯!$B$13,"")</f>
        <v/>
      </c>
      <c r="O169" s="29">
        <f>IFERROR(ROUND($H169*价格阶梯!$C$23/100/价格阶梯!$B$13,0)*价格阶梯!$B$13,"")</f>
        <v/>
      </c>
      <c r="P169" s="29">
        <f>IFERROR(ROUND($H169*价格阶梯!$C$24/100/价格阶梯!$B$13,0)*价格阶梯!$B$13,"")</f>
        <v/>
      </c>
      <c r="Q169" s="29">
        <f>IFERROR(ROUND($H169*价格阶梯!$C$25/100/价格阶梯!$B$13,0)*价格阶梯!$B$13,"")</f>
        <v/>
      </c>
      <c r="R169" s="29">
        <f>IFERROR(ROUND($H169*价格阶梯!$C$26/100/价格阶梯!$B$13,0)*价格阶梯!$B$13,"")</f>
        <v/>
      </c>
    </row>
    <row r="170">
      <c r="A170" s="32">
        <f>$A169+1</f>
        <v/>
      </c>
      <c r="B170" s="9">
        <f>IF($A170="","",CHOOSE(WEEKDAY(A170,2),"周一","周二","周三","周四","周五","周六","周日"))</f>
        <v/>
      </c>
      <c r="C170" s="5" t="inlineStr">
        <is>
          <t>D3</t>
        </is>
      </c>
      <c r="D170" s="27" t="n">
        <v>1.008</v>
      </c>
      <c r="E170" s="21">
        <f>IF($C170="","",IF($C170="D1",1.5,IF($C170="D2",1.2,IF($C170="D3",0.95,IF($C170="D4",0.7,"")))))</f>
        <v/>
      </c>
      <c r="F170" s="21">
        <f>IF($C170="","",IF($C170="D1",2,IF($C170="D2",1.5,IF($C170="D3",1.1,IF($C170="D4",0.85,"")))))</f>
        <v/>
      </c>
      <c r="G170" s="9">
        <f>IF(OR($D170="",$E170=""),"",IF(AND($D170&gt;=$E170,$D170&lt;=$F170),"合规","超范围"))</f>
        <v/>
      </c>
      <c r="H170" s="29">
        <f>IFERROR(ROUND(价格阶梯!$B$4*$D170/价格阶梯!$B$13,0)*价格阶梯!$B$13,"")</f>
        <v/>
      </c>
      <c r="I170" s="29">
        <f>IFERROR(ROUND($H170*价格阶梯!$C$17/100/价格阶梯!$B$13,0)*价格阶梯!$B$13,"")</f>
        <v/>
      </c>
      <c r="J170" s="29">
        <f>IFERROR(ROUND($H170*价格阶梯!$C$18/100/价格阶梯!$B$13,0)*价格阶梯!$B$13,"")</f>
        <v/>
      </c>
      <c r="K170" s="29">
        <f>IFERROR(ROUND($H170*价格阶梯!$C$19/100/价格阶梯!$B$13,0)*价格阶梯!$B$13,"")</f>
        <v/>
      </c>
      <c r="L170" s="29">
        <f>IFERROR(ROUND($H170*价格阶梯!$C$20/100/价格阶梯!$B$13,0)*价格阶梯!$B$13,"")</f>
        <v/>
      </c>
      <c r="M170" s="29">
        <f>IFERROR(ROUND($H170*价格阶梯!$C$21/100/价格阶梯!$B$13,0)*价格阶梯!$B$13,"")</f>
        <v/>
      </c>
      <c r="N170" s="29">
        <f>IFERROR(ROUND($H170*价格阶梯!$C$22/100/价格阶梯!$B$13,0)*价格阶梯!$B$13,"")</f>
        <v/>
      </c>
      <c r="O170" s="29">
        <f>IFERROR(ROUND($H170*价格阶梯!$C$23/100/价格阶梯!$B$13,0)*价格阶梯!$B$13,"")</f>
        <v/>
      </c>
      <c r="P170" s="29">
        <f>IFERROR(ROUND($H170*价格阶梯!$C$24/100/价格阶梯!$B$13,0)*价格阶梯!$B$13,"")</f>
        <v/>
      </c>
      <c r="Q170" s="29">
        <f>IFERROR(ROUND($H170*价格阶梯!$C$25/100/价格阶梯!$B$13,0)*价格阶梯!$B$13,"")</f>
        <v/>
      </c>
      <c r="R170" s="29">
        <f>IFERROR(ROUND($H170*价格阶梯!$C$26/100/价格阶梯!$B$13,0)*价格阶梯!$B$13,"")</f>
        <v/>
      </c>
    </row>
    <row r="171">
      <c r="A171" s="32">
        <f>$A170+1</f>
        <v/>
      </c>
      <c r="B171" s="9">
        <f>IF($A171="","",CHOOSE(WEEKDAY(A171,2),"周一","周二","周三","周四","周五","周六","周日"))</f>
        <v/>
      </c>
      <c r="C171" s="5" t="inlineStr">
        <is>
          <t>D3</t>
        </is>
      </c>
      <c r="D171" s="27" t="n">
        <v>1.02</v>
      </c>
      <c r="E171" s="21">
        <f>IF($C171="","",IF($C171="D1",1.5,IF($C171="D2",1.2,IF($C171="D3",0.95,IF($C171="D4",0.7,"")))))</f>
        <v/>
      </c>
      <c r="F171" s="21">
        <f>IF($C171="","",IF($C171="D1",2,IF($C171="D2",1.5,IF($C171="D3",1.1,IF($C171="D4",0.85,"")))))</f>
        <v/>
      </c>
      <c r="G171" s="9">
        <f>IF(OR($D171="",$E171=""),"",IF(AND($D171&gt;=$E171,$D171&lt;=$F171),"合规","超范围"))</f>
        <v/>
      </c>
      <c r="H171" s="29">
        <f>IFERROR(ROUND(价格阶梯!$B$4*$D171/价格阶梯!$B$13,0)*价格阶梯!$B$13,"")</f>
        <v/>
      </c>
      <c r="I171" s="29">
        <f>IFERROR(ROUND($H171*价格阶梯!$C$17/100/价格阶梯!$B$13,0)*价格阶梯!$B$13,"")</f>
        <v/>
      </c>
      <c r="J171" s="29">
        <f>IFERROR(ROUND($H171*价格阶梯!$C$18/100/价格阶梯!$B$13,0)*价格阶梯!$B$13,"")</f>
        <v/>
      </c>
      <c r="K171" s="29">
        <f>IFERROR(ROUND($H171*价格阶梯!$C$19/100/价格阶梯!$B$13,0)*价格阶梯!$B$13,"")</f>
        <v/>
      </c>
      <c r="L171" s="29">
        <f>IFERROR(ROUND($H171*价格阶梯!$C$20/100/价格阶梯!$B$13,0)*价格阶梯!$B$13,"")</f>
        <v/>
      </c>
      <c r="M171" s="29">
        <f>IFERROR(ROUND($H171*价格阶梯!$C$21/100/价格阶梯!$B$13,0)*价格阶梯!$B$13,"")</f>
        <v/>
      </c>
      <c r="N171" s="29">
        <f>IFERROR(ROUND($H171*价格阶梯!$C$22/100/价格阶梯!$B$13,0)*价格阶梯!$B$13,"")</f>
        <v/>
      </c>
      <c r="O171" s="29">
        <f>IFERROR(ROUND($H171*价格阶梯!$C$23/100/价格阶梯!$B$13,0)*价格阶梯!$B$13,"")</f>
        <v/>
      </c>
      <c r="P171" s="29">
        <f>IFERROR(ROUND($H171*价格阶梯!$C$24/100/价格阶梯!$B$13,0)*价格阶梯!$B$13,"")</f>
        <v/>
      </c>
      <c r="Q171" s="29">
        <f>IFERROR(ROUND($H171*价格阶梯!$C$25/100/价格阶梯!$B$13,0)*价格阶梯!$B$13,"")</f>
        <v/>
      </c>
      <c r="R171" s="29">
        <f>IFERROR(ROUND($H171*价格阶梯!$C$26/100/价格阶梯!$B$13,0)*价格阶梯!$B$13,"")</f>
        <v/>
      </c>
    </row>
    <row r="172">
      <c r="A172" s="32">
        <f>$A171+1</f>
        <v/>
      </c>
      <c r="B172" s="9">
        <f>IF($A172="","",CHOOSE(WEEKDAY(A172,2),"周一","周二","周三","周四","周五","周六","周日"))</f>
        <v/>
      </c>
      <c r="C172" s="5" t="inlineStr">
        <is>
          <t>D3</t>
        </is>
      </c>
      <c r="D172" s="27" t="n">
        <v>1.032</v>
      </c>
      <c r="E172" s="21">
        <f>IF($C172="","",IF($C172="D1",1.5,IF($C172="D2",1.2,IF($C172="D3",0.95,IF($C172="D4",0.7,"")))))</f>
        <v/>
      </c>
      <c r="F172" s="21">
        <f>IF($C172="","",IF($C172="D1",2,IF($C172="D2",1.5,IF($C172="D3",1.1,IF($C172="D4",0.85,"")))))</f>
        <v/>
      </c>
      <c r="G172" s="9">
        <f>IF(OR($D172="",$E172=""),"",IF(AND($D172&gt;=$E172,$D172&lt;=$F172),"合规","超范围"))</f>
        <v/>
      </c>
      <c r="H172" s="29">
        <f>IFERROR(ROUND(价格阶梯!$B$4*$D172/价格阶梯!$B$13,0)*价格阶梯!$B$13,"")</f>
        <v/>
      </c>
      <c r="I172" s="29">
        <f>IFERROR(ROUND($H172*价格阶梯!$C$17/100/价格阶梯!$B$13,0)*价格阶梯!$B$13,"")</f>
        <v/>
      </c>
      <c r="J172" s="29">
        <f>IFERROR(ROUND($H172*价格阶梯!$C$18/100/价格阶梯!$B$13,0)*价格阶梯!$B$13,"")</f>
        <v/>
      </c>
      <c r="K172" s="29">
        <f>IFERROR(ROUND($H172*价格阶梯!$C$19/100/价格阶梯!$B$13,0)*价格阶梯!$B$13,"")</f>
        <v/>
      </c>
      <c r="L172" s="29">
        <f>IFERROR(ROUND($H172*价格阶梯!$C$20/100/价格阶梯!$B$13,0)*价格阶梯!$B$13,"")</f>
        <v/>
      </c>
      <c r="M172" s="29">
        <f>IFERROR(ROUND($H172*价格阶梯!$C$21/100/价格阶梯!$B$13,0)*价格阶梯!$B$13,"")</f>
        <v/>
      </c>
      <c r="N172" s="29">
        <f>IFERROR(ROUND($H172*价格阶梯!$C$22/100/价格阶梯!$B$13,0)*价格阶梯!$B$13,"")</f>
        <v/>
      </c>
      <c r="O172" s="29">
        <f>IFERROR(ROUND($H172*价格阶梯!$C$23/100/价格阶梯!$B$13,0)*价格阶梯!$B$13,"")</f>
        <v/>
      </c>
      <c r="P172" s="29">
        <f>IFERROR(ROUND($H172*价格阶梯!$C$24/100/价格阶梯!$B$13,0)*价格阶梯!$B$13,"")</f>
        <v/>
      </c>
      <c r="Q172" s="29">
        <f>IFERROR(ROUND($H172*价格阶梯!$C$25/100/价格阶梯!$B$13,0)*价格阶梯!$B$13,"")</f>
        <v/>
      </c>
      <c r="R172" s="29">
        <f>IFERROR(ROUND($H172*价格阶梯!$C$26/100/价格阶梯!$B$13,0)*价格阶梯!$B$13,"")</f>
        <v/>
      </c>
    </row>
    <row r="173">
      <c r="A173" s="32">
        <f>$A172+1</f>
        <v/>
      </c>
      <c r="B173" s="9">
        <f>IF($A173="","",CHOOSE(WEEKDAY(A173,2),"周一","周二","周三","周四","周五","周六","周日"))</f>
        <v/>
      </c>
      <c r="C173" s="5" t="inlineStr">
        <is>
          <t>D3</t>
        </is>
      </c>
      <c r="D173" s="27" t="n">
        <v>1.044</v>
      </c>
      <c r="E173" s="21">
        <f>IF($C173="","",IF($C173="D1",1.5,IF($C173="D2",1.2,IF($C173="D3",0.95,IF($C173="D4",0.7,"")))))</f>
        <v/>
      </c>
      <c r="F173" s="21">
        <f>IF($C173="","",IF($C173="D1",2,IF($C173="D2",1.5,IF($C173="D3",1.1,IF($C173="D4",0.85,"")))))</f>
        <v/>
      </c>
      <c r="G173" s="9">
        <f>IF(OR($D173="",$E173=""),"",IF(AND($D173&gt;=$E173,$D173&lt;=$F173),"合规","超范围"))</f>
        <v/>
      </c>
      <c r="H173" s="29">
        <f>IFERROR(ROUND(价格阶梯!$B$4*$D173/价格阶梯!$B$13,0)*价格阶梯!$B$13,"")</f>
        <v/>
      </c>
      <c r="I173" s="29">
        <f>IFERROR(ROUND($H173*价格阶梯!$C$17/100/价格阶梯!$B$13,0)*价格阶梯!$B$13,"")</f>
        <v/>
      </c>
      <c r="J173" s="29">
        <f>IFERROR(ROUND($H173*价格阶梯!$C$18/100/价格阶梯!$B$13,0)*价格阶梯!$B$13,"")</f>
        <v/>
      </c>
      <c r="K173" s="29">
        <f>IFERROR(ROUND($H173*价格阶梯!$C$19/100/价格阶梯!$B$13,0)*价格阶梯!$B$13,"")</f>
        <v/>
      </c>
      <c r="L173" s="29">
        <f>IFERROR(ROUND($H173*价格阶梯!$C$20/100/价格阶梯!$B$13,0)*价格阶梯!$B$13,"")</f>
        <v/>
      </c>
      <c r="M173" s="29">
        <f>IFERROR(ROUND($H173*价格阶梯!$C$21/100/价格阶梯!$B$13,0)*价格阶梯!$B$13,"")</f>
        <v/>
      </c>
      <c r="N173" s="29">
        <f>IFERROR(ROUND($H173*价格阶梯!$C$22/100/价格阶梯!$B$13,0)*价格阶梯!$B$13,"")</f>
        <v/>
      </c>
      <c r="O173" s="29">
        <f>IFERROR(ROUND($H173*价格阶梯!$C$23/100/价格阶梯!$B$13,0)*价格阶梯!$B$13,"")</f>
        <v/>
      </c>
      <c r="P173" s="29">
        <f>IFERROR(ROUND($H173*价格阶梯!$C$24/100/价格阶梯!$B$13,0)*价格阶梯!$B$13,"")</f>
        <v/>
      </c>
      <c r="Q173" s="29">
        <f>IFERROR(ROUND($H173*价格阶梯!$C$25/100/价格阶梯!$B$13,0)*价格阶梯!$B$13,"")</f>
        <v/>
      </c>
      <c r="R173" s="29">
        <f>IFERROR(ROUND($H173*价格阶梯!$C$26/100/价格阶梯!$B$13,0)*价格阶梯!$B$13,"")</f>
        <v/>
      </c>
    </row>
    <row r="174">
      <c r="A174" s="32">
        <f>$A173+1</f>
        <v/>
      </c>
      <c r="B174" s="9">
        <f>IF($A174="","",CHOOSE(WEEKDAY(A174,2),"周一","周二","周三","周四","周五","周六","周日"))</f>
        <v/>
      </c>
      <c r="C174" s="5" t="inlineStr">
        <is>
          <t>D3</t>
        </is>
      </c>
      <c r="D174" s="27" t="n">
        <v>1.056</v>
      </c>
      <c r="E174" s="21">
        <f>IF($C174="","",IF($C174="D1",1.5,IF($C174="D2",1.2,IF($C174="D3",0.95,IF($C174="D4",0.7,"")))))</f>
        <v/>
      </c>
      <c r="F174" s="21">
        <f>IF($C174="","",IF($C174="D1",2,IF($C174="D2",1.5,IF($C174="D3",1.1,IF($C174="D4",0.85,"")))))</f>
        <v/>
      </c>
      <c r="G174" s="9">
        <f>IF(OR($D174="",$E174=""),"",IF(AND($D174&gt;=$E174,$D174&lt;=$F174),"合规","超范围"))</f>
        <v/>
      </c>
      <c r="H174" s="29">
        <f>IFERROR(ROUND(价格阶梯!$B$4*$D174/价格阶梯!$B$13,0)*价格阶梯!$B$13,"")</f>
        <v/>
      </c>
      <c r="I174" s="29">
        <f>IFERROR(ROUND($H174*价格阶梯!$C$17/100/价格阶梯!$B$13,0)*价格阶梯!$B$13,"")</f>
        <v/>
      </c>
      <c r="J174" s="29">
        <f>IFERROR(ROUND($H174*价格阶梯!$C$18/100/价格阶梯!$B$13,0)*价格阶梯!$B$13,"")</f>
        <v/>
      </c>
      <c r="K174" s="29">
        <f>IFERROR(ROUND($H174*价格阶梯!$C$19/100/价格阶梯!$B$13,0)*价格阶梯!$B$13,"")</f>
        <v/>
      </c>
      <c r="L174" s="29">
        <f>IFERROR(ROUND($H174*价格阶梯!$C$20/100/价格阶梯!$B$13,0)*价格阶梯!$B$13,"")</f>
        <v/>
      </c>
      <c r="M174" s="29">
        <f>IFERROR(ROUND($H174*价格阶梯!$C$21/100/价格阶梯!$B$13,0)*价格阶梯!$B$13,"")</f>
        <v/>
      </c>
      <c r="N174" s="29">
        <f>IFERROR(ROUND($H174*价格阶梯!$C$22/100/价格阶梯!$B$13,0)*价格阶梯!$B$13,"")</f>
        <v/>
      </c>
      <c r="O174" s="29">
        <f>IFERROR(ROUND($H174*价格阶梯!$C$23/100/价格阶梯!$B$13,0)*价格阶梯!$B$13,"")</f>
        <v/>
      </c>
      <c r="P174" s="29">
        <f>IFERROR(ROUND($H174*价格阶梯!$C$24/100/价格阶梯!$B$13,0)*价格阶梯!$B$13,"")</f>
        <v/>
      </c>
      <c r="Q174" s="29">
        <f>IFERROR(ROUND($H174*价格阶梯!$C$25/100/价格阶梯!$B$13,0)*价格阶梯!$B$13,"")</f>
        <v/>
      </c>
      <c r="R174" s="29">
        <f>IFERROR(ROUND($H174*价格阶梯!$C$26/100/价格阶梯!$B$13,0)*价格阶梯!$B$13,"")</f>
        <v/>
      </c>
    </row>
    <row r="175">
      <c r="A175" s="32">
        <f>$A174+1</f>
        <v/>
      </c>
      <c r="B175" s="9">
        <f>IF($A175="","",CHOOSE(WEEKDAY(A175,2),"周一","周二","周三","周四","周五","周六","周日"))</f>
        <v/>
      </c>
      <c r="C175" s="5" t="inlineStr">
        <is>
          <t>D3</t>
        </is>
      </c>
      <c r="D175" s="27" t="n">
        <v>0.984</v>
      </c>
      <c r="E175" s="21">
        <f>IF($C175="","",IF($C175="D1",1.5,IF($C175="D2",1.2,IF($C175="D3",0.95,IF($C175="D4",0.7,"")))))</f>
        <v/>
      </c>
      <c r="F175" s="21">
        <f>IF($C175="","",IF($C175="D1",2,IF($C175="D2",1.5,IF($C175="D3",1.1,IF($C175="D4",0.85,"")))))</f>
        <v/>
      </c>
      <c r="G175" s="9">
        <f>IF(OR($D175="",$E175=""),"",IF(AND($D175&gt;=$E175,$D175&lt;=$F175),"合规","超范围"))</f>
        <v/>
      </c>
      <c r="H175" s="29">
        <f>IFERROR(ROUND(价格阶梯!$B$4*$D175/价格阶梯!$B$13,0)*价格阶梯!$B$13,"")</f>
        <v/>
      </c>
      <c r="I175" s="29">
        <f>IFERROR(ROUND($H175*价格阶梯!$C$17/100/价格阶梯!$B$13,0)*价格阶梯!$B$13,"")</f>
        <v/>
      </c>
      <c r="J175" s="29">
        <f>IFERROR(ROUND($H175*价格阶梯!$C$18/100/价格阶梯!$B$13,0)*价格阶梯!$B$13,"")</f>
        <v/>
      </c>
      <c r="K175" s="29">
        <f>IFERROR(ROUND($H175*价格阶梯!$C$19/100/价格阶梯!$B$13,0)*价格阶梯!$B$13,"")</f>
        <v/>
      </c>
      <c r="L175" s="29">
        <f>IFERROR(ROUND($H175*价格阶梯!$C$20/100/价格阶梯!$B$13,0)*价格阶梯!$B$13,"")</f>
        <v/>
      </c>
      <c r="M175" s="29">
        <f>IFERROR(ROUND($H175*价格阶梯!$C$21/100/价格阶梯!$B$13,0)*价格阶梯!$B$13,"")</f>
        <v/>
      </c>
      <c r="N175" s="29">
        <f>IFERROR(ROUND($H175*价格阶梯!$C$22/100/价格阶梯!$B$13,0)*价格阶梯!$B$13,"")</f>
        <v/>
      </c>
      <c r="O175" s="29">
        <f>IFERROR(ROUND($H175*价格阶梯!$C$23/100/价格阶梯!$B$13,0)*价格阶梯!$B$13,"")</f>
        <v/>
      </c>
      <c r="P175" s="29">
        <f>IFERROR(ROUND($H175*价格阶梯!$C$24/100/价格阶梯!$B$13,0)*价格阶梯!$B$13,"")</f>
        <v/>
      </c>
      <c r="Q175" s="29">
        <f>IFERROR(ROUND($H175*价格阶梯!$C$25/100/价格阶梯!$B$13,0)*价格阶梯!$B$13,"")</f>
        <v/>
      </c>
      <c r="R175" s="29">
        <f>IFERROR(ROUND($H175*价格阶梯!$C$26/100/价格阶梯!$B$13,0)*价格阶梯!$B$13,"")</f>
        <v/>
      </c>
    </row>
    <row r="176">
      <c r="A176" s="32">
        <f>$A175+1</f>
        <v/>
      </c>
      <c r="B176" s="9">
        <f>IF($A176="","",CHOOSE(WEEKDAY(A176,2),"周一","周二","周三","周四","周五","周六","周日"))</f>
        <v/>
      </c>
      <c r="C176" s="5" t="inlineStr">
        <is>
          <t>D3</t>
        </is>
      </c>
      <c r="D176" s="27" t="n">
        <v>0.996</v>
      </c>
      <c r="E176" s="21">
        <f>IF($C176="","",IF($C176="D1",1.5,IF($C176="D2",1.2,IF($C176="D3",0.95,IF($C176="D4",0.7,"")))))</f>
        <v/>
      </c>
      <c r="F176" s="21">
        <f>IF($C176="","",IF($C176="D1",2,IF($C176="D2",1.5,IF($C176="D3",1.1,IF($C176="D4",0.85,"")))))</f>
        <v/>
      </c>
      <c r="G176" s="9">
        <f>IF(OR($D176="",$E176=""),"",IF(AND($D176&gt;=$E176,$D176&lt;=$F176),"合规","超范围"))</f>
        <v/>
      </c>
      <c r="H176" s="29">
        <f>IFERROR(ROUND(价格阶梯!$B$4*$D176/价格阶梯!$B$13,0)*价格阶梯!$B$13,"")</f>
        <v/>
      </c>
      <c r="I176" s="29">
        <f>IFERROR(ROUND($H176*价格阶梯!$C$17/100/价格阶梯!$B$13,0)*价格阶梯!$B$13,"")</f>
        <v/>
      </c>
      <c r="J176" s="29">
        <f>IFERROR(ROUND($H176*价格阶梯!$C$18/100/价格阶梯!$B$13,0)*价格阶梯!$B$13,"")</f>
        <v/>
      </c>
      <c r="K176" s="29">
        <f>IFERROR(ROUND($H176*价格阶梯!$C$19/100/价格阶梯!$B$13,0)*价格阶梯!$B$13,"")</f>
        <v/>
      </c>
      <c r="L176" s="29">
        <f>IFERROR(ROUND($H176*价格阶梯!$C$20/100/价格阶梯!$B$13,0)*价格阶梯!$B$13,"")</f>
        <v/>
      </c>
      <c r="M176" s="29">
        <f>IFERROR(ROUND($H176*价格阶梯!$C$21/100/价格阶梯!$B$13,0)*价格阶梯!$B$13,"")</f>
        <v/>
      </c>
      <c r="N176" s="29">
        <f>IFERROR(ROUND($H176*价格阶梯!$C$22/100/价格阶梯!$B$13,0)*价格阶梯!$B$13,"")</f>
        <v/>
      </c>
      <c r="O176" s="29">
        <f>IFERROR(ROUND($H176*价格阶梯!$C$23/100/价格阶梯!$B$13,0)*价格阶梯!$B$13,"")</f>
        <v/>
      </c>
      <c r="P176" s="29">
        <f>IFERROR(ROUND($H176*价格阶梯!$C$24/100/价格阶梯!$B$13,0)*价格阶梯!$B$13,"")</f>
        <v/>
      </c>
      <c r="Q176" s="29">
        <f>IFERROR(ROUND($H176*价格阶梯!$C$25/100/价格阶梯!$B$13,0)*价格阶梯!$B$13,"")</f>
        <v/>
      </c>
      <c r="R176" s="29">
        <f>IFERROR(ROUND($H176*价格阶梯!$C$26/100/价格阶梯!$B$13,0)*价格阶梯!$B$13,"")</f>
        <v/>
      </c>
    </row>
    <row r="177">
      <c r="A177" s="32">
        <f>$A176+1</f>
        <v/>
      </c>
      <c r="B177" s="9">
        <f>IF($A177="","",CHOOSE(WEEKDAY(A177,2),"周一","周二","周三","周四","周五","周六","周日"))</f>
        <v/>
      </c>
      <c r="C177" s="5" t="inlineStr">
        <is>
          <t>D3</t>
        </is>
      </c>
      <c r="D177" s="27" t="n">
        <v>1.008</v>
      </c>
      <c r="E177" s="21">
        <f>IF($C177="","",IF($C177="D1",1.5,IF($C177="D2",1.2,IF($C177="D3",0.95,IF($C177="D4",0.7,"")))))</f>
        <v/>
      </c>
      <c r="F177" s="21">
        <f>IF($C177="","",IF($C177="D1",2,IF($C177="D2",1.5,IF($C177="D3",1.1,IF($C177="D4",0.85,"")))))</f>
        <v/>
      </c>
      <c r="G177" s="9">
        <f>IF(OR($D177="",$E177=""),"",IF(AND($D177&gt;=$E177,$D177&lt;=$F177),"合规","超范围"))</f>
        <v/>
      </c>
      <c r="H177" s="29">
        <f>IFERROR(ROUND(价格阶梯!$B$4*$D177/价格阶梯!$B$13,0)*价格阶梯!$B$13,"")</f>
        <v/>
      </c>
      <c r="I177" s="29">
        <f>IFERROR(ROUND($H177*价格阶梯!$C$17/100/价格阶梯!$B$13,0)*价格阶梯!$B$13,"")</f>
        <v/>
      </c>
      <c r="J177" s="29">
        <f>IFERROR(ROUND($H177*价格阶梯!$C$18/100/价格阶梯!$B$13,0)*价格阶梯!$B$13,"")</f>
        <v/>
      </c>
      <c r="K177" s="29">
        <f>IFERROR(ROUND($H177*价格阶梯!$C$19/100/价格阶梯!$B$13,0)*价格阶梯!$B$13,"")</f>
        <v/>
      </c>
      <c r="L177" s="29">
        <f>IFERROR(ROUND($H177*价格阶梯!$C$20/100/价格阶梯!$B$13,0)*价格阶梯!$B$13,"")</f>
        <v/>
      </c>
      <c r="M177" s="29">
        <f>IFERROR(ROUND($H177*价格阶梯!$C$21/100/价格阶梯!$B$13,0)*价格阶梯!$B$13,"")</f>
        <v/>
      </c>
      <c r="N177" s="29">
        <f>IFERROR(ROUND($H177*价格阶梯!$C$22/100/价格阶梯!$B$13,0)*价格阶梯!$B$13,"")</f>
        <v/>
      </c>
      <c r="O177" s="29">
        <f>IFERROR(ROUND($H177*价格阶梯!$C$23/100/价格阶梯!$B$13,0)*价格阶梯!$B$13,"")</f>
        <v/>
      </c>
      <c r="P177" s="29">
        <f>IFERROR(ROUND($H177*价格阶梯!$C$24/100/价格阶梯!$B$13,0)*价格阶梯!$B$13,"")</f>
        <v/>
      </c>
      <c r="Q177" s="29">
        <f>IFERROR(ROUND($H177*价格阶梯!$C$25/100/价格阶梯!$B$13,0)*价格阶梯!$B$13,"")</f>
        <v/>
      </c>
      <c r="R177" s="29">
        <f>IFERROR(ROUND($H177*价格阶梯!$C$26/100/价格阶梯!$B$13,0)*价格阶梯!$B$13,"")</f>
        <v/>
      </c>
    </row>
    <row r="178">
      <c r="A178" s="32">
        <f>$A177+1</f>
        <v/>
      </c>
      <c r="B178" s="9">
        <f>IF($A178="","",CHOOSE(WEEKDAY(A178,2),"周一","周二","周三","周四","周五","周六","周日"))</f>
        <v/>
      </c>
      <c r="C178" s="5" t="inlineStr">
        <is>
          <t>D3</t>
        </is>
      </c>
      <c r="D178" s="27" t="n">
        <v>1.02</v>
      </c>
      <c r="E178" s="21">
        <f>IF($C178="","",IF($C178="D1",1.5,IF($C178="D2",1.2,IF($C178="D3",0.95,IF($C178="D4",0.7,"")))))</f>
        <v/>
      </c>
      <c r="F178" s="21">
        <f>IF($C178="","",IF($C178="D1",2,IF($C178="D2",1.5,IF($C178="D3",1.1,IF($C178="D4",0.85,"")))))</f>
        <v/>
      </c>
      <c r="G178" s="9">
        <f>IF(OR($D178="",$E178=""),"",IF(AND($D178&gt;=$E178,$D178&lt;=$F178),"合规","超范围"))</f>
        <v/>
      </c>
      <c r="H178" s="29">
        <f>IFERROR(ROUND(价格阶梯!$B$4*$D178/价格阶梯!$B$13,0)*价格阶梯!$B$13,"")</f>
        <v/>
      </c>
      <c r="I178" s="29">
        <f>IFERROR(ROUND($H178*价格阶梯!$C$17/100/价格阶梯!$B$13,0)*价格阶梯!$B$13,"")</f>
        <v/>
      </c>
      <c r="J178" s="29">
        <f>IFERROR(ROUND($H178*价格阶梯!$C$18/100/价格阶梯!$B$13,0)*价格阶梯!$B$13,"")</f>
        <v/>
      </c>
      <c r="K178" s="29">
        <f>IFERROR(ROUND($H178*价格阶梯!$C$19/100/价格阶梯!$B$13,0)*价格阶梯!$B$13,"")</f>
        <v/>
      </c>
      <c r="L178" s="29">
        <f>IFERROR(ROUND($H178*价格阶梯!$C$20/100/价格阶梯!$B$13,0)*价格阶梯!$B$13,"")</f>
        <v/>
      </c>
      <c r="M178" s="29">
        <f>IFERROR(ROUND($H178*价格阶梯!$C$21/100/价格阶梯!$B$13,0)*价格阶梯!$B$13,"")</f>
        <v/>
      </c>
      <c r="N178" s="29">
        <f>IFERROR(ROUND($H178*价格阶梯!$C$22/100/价格阶梯!$B$13,0)*价格阶梯!$B$13,"")</f>
        <v/>
      </c>
      <c r="O178" s="29">
        <f>IFERROR(ROUND($H178*价格阶梯!$C$23/100/价格阶梯!$B$13,0)*价格阶梯!$B$13,"")</f>
        <v/>
      </c>
      <c r="P178" s="29">
        <f>IFERROR(ROUND($H178*价格阶梯!$C$24/100/价格阶梯!$B$13,0)*价格阶梯!$B$13,"")</f>
        <v/>
      </c>
      <c r="Q178" s="29">
        <f>IFERROR(ROUND($H178*价格阶梯!$C$25/100/价格阶梯!$B$13,0)*价格阶梯!$B$13,"")</f>
        <v/>
      </c>
      <c r="R178" s="29">
        <f>IFERROR(ROUND($H178*价格阶梯!$C$26/100/价格阶梯!$B$13,0)*价格阶梯!$B$13,"")</f>
        <v/>
      </c>
    </row>
    <row r="179">
      <c r="A179" s="32">
        <f>$A178+1</f>
        <v/>
      </c>
      <c r="B179" s="9">
        <f>IF($A179="","",CHOOSE(WEEKDAY(A179,2),"周一","周二","周三","周四","周五","周六","周日"))</f>
        <v/>
      </c>
      <c r="C179" s="5" t="inlineStr">
        <is>
          <t>D3</t>
        </is>
      </c>
      <c r="D179" s="27" t="n">
        <v>1.032</v>
      </c>
      <c r="E179" s="21">
        <f>IF($C179="","",IF($C179="D1",1.5,IF($C179="D2",1.2,IF($C179="D3",0.95,IF($C179="D4",0.7,"")))))</f>
        <v/>
      </c>
      <c r="F179" s="21">
        <f>IF($C179="","",IF($C179="D1",2,IF($C179="D2",1.5,IF($C179="D3",1.1,IF($C179="D4",0.85,"")))))</f>
        <v/>
      </c>
      <c r="G179" s="9">
        <f>IF(OR($D179="",$E179=""),"",IF(AND($D179&gt;=$E179,$D179&lt;=$F179),"合规","超范围"))</f>
        <v/>
      </c>
      <c r="H179" s="29">
        <f>IFERROR(ROUND(价格阶梯!$B$4*$D179/价格阶梯!$B$13,0)*价格阶梯!$B$13,"")</f>
        <v/>
      </c>
      <c r="I179" s="29">
        <f>IFERROR(ROUND($H179*价格阶梯!$C$17/100/价格阶梯!$B$13,0)*价格阶梯!$B$13,"")</f>
        <v/>
      </c>
      <c r="J179" s="29">
        <f>IFERROR(ROUND($H179*价格阶梯!$C$18/100/价格阶梯!$B$13,0)*价格阶梯!$B$13,"")</f>
        <v/>
      </c>
      <c r="K179" s="29">
        <f>IFERROR(ROUND($H179*价格阶梯!$C$19/100/价格阶梯!$B$13,0)*价格阶梯!$B$13,"")</f>
        <v/>
      </c>
      <c r="L179" s="29">
        <f>IFERROR(ROUND($H179*价格阶梯!$C$20/100/价格阶梯!$B$13,0)*价格阶梯!$B$13,"")</f>
        <v/>
      </c>
      <c r="M179" s="29">
        <f>IFERROR(ROUND($H179*价格阶梯!$C$21/100/价格阶梯!$B$13,0)*价格阶梯!$B$13,"")</f>
        <v/>
      </c>
      <c r="N179" s="29">
        <f>IFERROR(ROUND($H179*价格阶梯!$C$22/100/价格阶梯!$B$13,0)*价格阶梯!$B$13,"")</f>
        <v/>
      </c>
      <c r="O179" s="29">
        <f>IFERROR(ROUND($H179*价格阶梯!$C$23/100/价格阶梯!$B$13,0)*价格阶梯!$B$13,"")</f>
        <v/>
      </c>
      <c r="P179" s="29">
        <f>IFERROR(ROUND($H179*价格阶梯!$C$24/100/价格阶梯!$B$13,0)*价格阶梯!$B$13,"")</f>
        <v/>
      </c>
      <c r="Q179" s="29">
        <f>IFERROR(ROUND($H179*价格阶梯!$C$25/100/价格阶梯!$B$13,0)*价格阶梯!$B$13,"")</f>
        <v/>
      </c>
      <c r="R179" s="29">
        <f>IFERROR(ROUND($H179*价格阶梯!$C$26/100/价格阶梯!$B$13,0)*价格阶梯!$B$13,"")</f>
        <v/>
      </c>
    </row>
    <row r="180">
      <c r="A180" s="32">
        <f>$A179+1</f>
        <v/>
      </c>
      <c r="B180" s="9">
        <f>IF($A180="","",CHOOSE(WEEKDAY(A180,2),"周一","周二","周三","周四","周五","周六","周日"))</f>
        <v/>
      </c>
      <c r="C180" s="5" t="inlineStr">
        <is>
          <t>D3</t>
        </is>
      </c>
      <c r="D180" s="27" t="n">
        <v>1.044</v>
      </c>
      <c r="E180" s="21">
        <f>IF($C180="","",IF($C180="D1",1.5,IF($C180="D2",1.2,IF($C180="D3",0.95,IF($C180="D4",0.7,"")))))</f>
        <v/>
      </c>
      <c r="F180" s="21">
        <f>IF($C180="","",IF($C180="D1",2,IF($C180="D2",1.5,IF($C180="D3",1.1,IF($C180="D4",0.85,"")))))</f>
        <v/>
      </c>
      <c r="G180" s="9">
        <f>IF(OR($D180="",$E180=""),"",IF(AND($D180&gt;=$E180,$D180&lt;=$F180),"合规","超范围"))</f>
        <v/>
      </c>
      <c r="H180" s="29">
        <f>IFERROR(ROUND(价格阶梯!$B$4*$D180/价格阶梯!$B$13,0)*价格阶梯!$B$13,"")</f>
        <v/>
      </c>
      <c r="I180" s="29">
        <f>IFERROR(ROUND($H180*价格阶梯!$C$17/100/价格阶梯!$B$13,0)*价格阶梯!$B$13,"")</f>
        <v/>
      </c>
      <c r="J180" s="29">
        <f>IFERROR(ROUND($H180*价格阶梯!$C$18/100/价格阶梯!$B$13,0)*价格阶梯!$B$13,"")</f>
        <v/>
      </c>
      <c r="K180" s="29">
        <f>IFERROR(ROUND($H180*价格阶梯!$C$19/100/价格阶梯!$B$13,0)*价格阶梯!$B$13,"")</f>
        <v/>
      </c>
      <c r="L180" s="29">
        <f>IFERROR(ROUND($H180*价格阶梯!$C$20/100/价格阶梯!$B$13,0)*价格阶梯!$B$13,"")</f>
        <v/>
      </c>
      <c r="M180" s="29">
        <f>IFERROR(ROUND($H180*价格阶梯!$C$21/100/价格阶梯!$B$13,0)*价格阶梯!$B$13,"")</f>
        <v/>
      </c>
      <c r="N180" s="29">
        <f>IFERROR(ROUND($H180*价格阶梯!$C$22/100/价格阶梯!$B$13,0)*价格阶梯!$B$13,"")</f>
        <v/>
      </c>
      <c r="O180" s="29">
        <f>IFERROR(ROUND($H180*价格阶梯!$C$23/100/价格阶梯!$B$13,0)*价格阶梯!$B$13,"")</f>
        <v/>
      </c>
      <c r="P180" s="29">
        <f>IFERROR(ROUND($H180*价格阶梯!$C$24/100/价格阶梯!$B$13,0)*价格阶梯!$B$13,"")</f>
        <v/>
      </c>
      <c r="Q180" s="29">
        <f>IFERROR(ROUND($H180*价格阶梯!$C$25/100/价格阶梯!$B$13,0)*价格阶梯!$B$13,"")</f>
        <v/>
      </c>
      <c r="R180" s="29">
        <f>IFERROR(ROUND($H180*价格阶梯!$C$26/100/价格阶梯!$B$13,0)*价格阶梯!$B$13,"")</f>
        <v/>
      </c>
    </row>
    <row r="181">
      <c r="A181" s="32">
        <f>$A180+1</f>
        <v/>
      </c>
      <c r="B181" s="9">
        <f>IF($A181="","",CHOOSE(WEEKDAY(A181,2),"周一","周二","周三","周四","周五","周六","周日"))</f>
        <v/>
      </c>
      <c r="C181" s="5" t="inlineStr">
        <is>
          <t>D3</t>
        </is>
      </c>
      <c r="D181" s="27" t="n">
        <v>1.056</v>
      </c>
      <c r="E181" s="21">
        <f>IF($C181="","",IF($C181="D1",1.5,IF($C181="D2",1.2,IF($C181="D3",0.95,IF($C181="D4",0.7,"")))))</f>
        <v/>
      </c>
      <c r="F181" s="21">
        <f>IF($C181="","",IF($C181="D1",2,IF($C181="D2",1.5,IF($C181="D3",1.1,IF($C181="D4",0.85,"")))))</f>
        <v/>
      </c>
      <c r="G181" s="9">
        <f>IF(OR($D181="",$E181=""),"",IF(AND($D181&gt;=$E181,$D181&lt;=$F181),"合规","超范围"))</f>
        <v/>
      </c>
      <c r="H181" s="29">
        <f>IFERROR(ROUND(价格阶梯!$B$4*$D181/价格阶梯!$B$13,0)*价格阶梯!$B$13,"")</f>
        <v/>
      </c>
      <c r="I181" s="29">
        <f>IFERROR(ROUND($H181*价格阶梯!$C$17/100/价格阶梯!$B$13,0)*价格阶梯!$B$13,"")</f>
        <v/>
      </c>
      <c r="J181" s="29">
        <f>IFERROR(ROUND($H181*价格阶梯!$C$18/100/价格阶梯!$B$13,0)*价格阶梯!$B$13,"")</f>
        <v/>
      </c>
      <c r="K181" s="29">
        <f>IFERROR(ROUND($H181*价格阶梯!$C$19/100/价格阶梯!$B$13,0)*价格阶梯!$B$13,"")</f>
        <v/>
      </c>
      <c r="L181" s="29">
        <f>IFERROR(ROUND($H181*价格阶梯!$C$20/100/价格阶梯!$B$13,0)*价格阶梯!$B$13,"")</f>
        <v/>
      </c>
      <c r="M181" s="29">
        <f>IFERROR(ROUND($H181*价格阶梯!$C$21/100/价格阶梯!$B$13,0)*价格阶梯!$B$13,"")</f>
        <v/>
      </c>
      <c r="N181" s="29">
        <f>IFERROR(ROUND($H181*价格阶梯!$C$22/100/价格阶梯!$B$13,0)*价格阶梯!$B$13,"")</f>
        <v/>
      </c>
      <c r="O181" s="29">
        <f>IFERROR(ROUND($H181*价格阶梯!$C$23/100/价格阶梯!$B$13,0)*价格阶梯!$B$13,"")</f>
        <v/>
      </c>
      <c r="P181" s="29">
        <f>IFERROR(ROUND($H181*价格阶梯!$C$24/100/价格阶梯!$B$13,0)*价格阶梯!$B$13,"")</f>
        <v/>
      </c>
      <c r="Q181" s="29">
        <f>IFERROR(ROUND($H181*价格阶梯!$C$25/100/价格阶梯!$B$13,0)*价格阶梯!$B$13,"")</f>
        <v/>
      </c>
      <c r="R181" s="29">
        <f>IFERROR(ROUND($H181*价格阶梯!$C$26/100/价格阶梯!$B$13,0)*价格阶梯!$B$13,"")</f>
        <v/>
      </c>
    </row>
    <row r="182">
      <c r="A182" s="32">
        <f>$A181+1</f>
        <v/>
      </c>
      <c r="B182" s="9">
        <f>IF($A182="","",CHOOSE(WEEKDAY(A182,2),"周一","周二","周三","周四","周五","周六","周日"))</f>
        <v/>
      </c>
      <c r="C182" s="5" t="inlineStr">
        <is>
          <t>D3</t>
        </is>
      </c>
      <c r="D182" s="27" t="n">
        <v>0.984</v>
      </c>
      <c r="E182" s="21">
        <f>IF($C182="","",IF($C182="D1",1.5,IF($C182="D2",1.2,IF($C182="D3",0.95,IF($C182="D4",0.7,"")))))</f>
        <v/>
      </c>
      <c r="F182" s="21">
        <f>IF($C182="","",IF($C182="D1",2,IF($C182="D2",1.5,IF($C182="D3",1.1,IF($C182="D4",0.85,"")))))</f>
        <v/>
      </c>
      <c r="G182" s="9">
        <f>IF(OR($D182="",$E182=""),"",IF(AND($D182&gt;=$E182,$D182&lt;=$F182),"合规","超范围"))</f>
        <v/>
      </c>
      <c r="H182" s="29">
        <f>IFERROR(ROUND(价格阶梯!$B$4*$D182/价格阶梯!$B$13,0)*价格阶梯!$B$13,"")</f>
        <v/>
      </c>
      <c r="I182" s="29">
        <f>IFERROR(ROUND($H182*价格阶梯!$C$17/100/价格阶梯!$B$13,0)*价格阶梯!$B$13,"")</f>
        <v/>
      </c>
      <c r="J182" s="29">
        <f>IFERROR(ROUND($H182*价格阶梯!$C$18/100/价格阶梯!$B$13,0)*价格阶梯!$B$13,"")</f>
        <v/>
      </c>
      <c r="K182" s="29">
        <f>IFERROR(ROUND($H182*价格阶梯!$C$19/100/价格阶梯!$B$13,0)*价格阶梯!$B$13,"")</f>
        <v/>
      </c>
      <c r="L182" s="29">
        <f>IFERROR(ROUND($H182*价格阶梯!$C$20/100/价格阶梯!$B$13,0)*价格阶梯!$B$13,"")</f>
        <v/>
      </c>
      <c r="M182" s="29">
        <f>IFERROR(ROUND($H182*价格阶梯!$C$21/100/价格阶梯!$B$13,0)*价格阶梯!$B$13,"")</f>
        <v/>
      </c>
      <c r="N182" s="29">
        <f>IFERROR(ROUND($H182*价格阶梯!$C$22/100/价格阶梯!$B$13,0)*价格阶梯!$B$13,"")</f>
        <v/>
      </c>
      <c r="O182" s="29">
        <f>IFERROR(ROUND($H182*价格阶梯!$C$23/100/价格阶梯!$B$13,0)*价格阶梯!$B$13,"")</f>
        <v/>
      </c>
      <c r="P182" s="29">
        <f>IFERROR(ROUND($H182*价格阶梯!$C$24/100/价格阶梯!$B$13,0)*价格阶梯!$B$13,"")</f>
        <v/>
      </c>
      <c r="Q182" s="29">
        <f>IFERROR(ROUND($H182*价格阶梯!$C$25/100/价格阶梯!$B$13,0)*价格阶梯!$B$13,"")</f>
        <v/>
      </c>
      <c r="R182" s="29">
        <f>IFERROR(ROUND($H182*价格阶梯!$C$26/100/价格阶梯!$B$13,0)*价格阶梯!$B$13,"")</f>
        <v/>
      </c>
    </row>
    <row r="183">
      <c r="A183" s="32">
        <f>$A182+1</f>
        <v/>
      </c>
      <c r="B183" s="9">
        <f>IF($A183="","",CHOOSE(WEEKDAY(A183,2),"周一","周二","周三","周四","周五","周六","周日"))</f>
        <v/>
      </c>
      <c r="C183" s="5" t="inlineStr">
        <is>
          <t>D3</t>
        </is>
      </c>
      <c r="D183" s="27" t="n">
        <v>0.996</v>
      </c>
      <c r="E183" s="21">
        <f>IF($C183="","",IF($C183="D1",1.5,IF($C183="D2",1.2,IF($C183="D3",0.95,IF($C183="D4",0.7,"")))))</f>
        <v/>
      </c>
      <c r="F183" s="21">
        <f>IF($C183="","",IF($C183="D1",2,IF($C183="D2",1.5,IF($C183="D3",1.1,IF($C183="D4",0.85,"")))))</f>
        <v/>
      </c>
      <c r="G183" s="9">
        <f>IF(OR($D183="",$E183=""),"",IF(AND($D183&gt;=$E183,$D183&lt;=$F183),"合规","超范围"))</f>
        <v/>
      </c>
      <c r="H183" s="29">
        <f>IFERROR(ROUND(价格阶梯!$B$4*$D183/价格阶梯!$B$13,0)*价格阶梯!$B$13,"")</f>
        <v/>
      </c>
      <c r="I183" s="29">
        <f>IFERROR(ROUND($H183*价格阶梯!$C$17/100/价格阶梯!$B$13,0)*价格阶梯!$B$13,"")</f>
        <v/>
      </c>
      <c r="J183" s="29">
        <f>IFERROR(ROUND($H183*价格阶梯!$C$18/100/价格阶梯!$B$13,0)*价格阶梯!$B$13,"")</f>
        <v/>
      </c>
      <c r="K183" s="29">
        <f>IFERROR(ROUND($H183*价格阶梯!$C$19/100/价格阶梯!$B$13,0)*价格阶梯!$B$13,"")</f>
        <v/>
      </c>
      <c r="L183" s="29">
        <f>IFERROR(ROUND($H183*价格阶梯!$C$20/100/价格阶梯!$B$13,0)*价格阶梯!$B$13,"")</f>
        <v/>
      </c>
      <c r="M183" s="29">
        <f>IFERROR(ROUND($H183*价格阶梯!$C$21/100/价格阶梯!$B$13,0)*价格阶梯!$B$13,"")</f>
        <v/>
      </c>
      <c r="N183" s="29">
        <f>IFERROR(ROUND($H183*价格阶梯!$C$22/100/价格阶梯!$B$13,0)*价格阶梯!$B$13,"")</f>
        <v/>
      </c>
      <c r="O183" s="29">
        <f>IFERROR(ROUND($H183*价格阶梯!$C$23/100/价格阶梯!$B$13,0)*价格阶梯!$B$13,"")</f>
        <v/>
      </c>
      <c r="P183" s="29">
        <f>IFERROR(ROUND($H183*价格阶梯!$C$24/100/价格阶梯!$B$13,0)*价格阶梯!$B$13,"")</f>
        <v/>
      </c>
      <c r="Q183" s="29">
        <f>IFERROR(ROUND($H183*价格阶梯!$C$25/100/价格阶梯!$B$13,0)*价格阶梯!$B$13,"")</f>
        <v/>
      </c>
      <c r="R183" s="29">
        <f>IFERROR(ROUND($H183*价格阶梯!$C$26/100/价格阶梯!$B$13,0)*价格阶梯!$B$13,"")</f>
        <v/>
      </c>
    </row>
    <row r="184">
      <c r="A184" s="32">
        <f>$A183+1</f>
        <v/>
      </c>
      <c r="B184" s="9">
        <f>IF($A184="","",CHOOSE(WEEKDAY(A184,2),"周一","周二","周三","周四","周五","周六","周日"))</f>
        <v/>
      </c>
      <c r="C184" s="5" t="inlineStr">
        <is>
          <t>D3</t>
        </is>
      </c>
      <c r="D184" s="27" t="n">
        <v>1.008</v>
      </c>
      <c r="E184" s="21">
        <f>IF($C184="","",IF($C184="D1",1.5,IF($C184="D2",1.2,IF($C184="D3",0.95,IF($C184="D4",0.7,"")))))</f>
        <v/>
      </c>
      <c r="F184" s="21">
        <f>IF($C184="","",IF($C184="D1",2,IF($C184="D2",1.5,IF($C184="D3",1.1,IF($C184="D4",0.85,"")))))</f>
        <v/>
      </c>
      <c r="G184" s="9">
        <f>IF(OR($D184="",$E184=""),"",IF(AND($D184&gt;=$E184,$D184&lt;=$F184),"合规","超范围"))</f>
        <v/>
      </c>
      <c r="H184" s="29">
        <f>IFERROR(ROUND(价格阶梯!$B$4*$D184/价格阶梯!$B$13,0)*价格阶梯!$B$13,"")</f>
        <v/>
      </c>
      <c r="I184" s="29">
        <f>IFERROR(ROUND($H184*价格阶梯!$C$17/100/价格阶梯!$B$13,0)*价格阶梯!$B$13,"")</f>
        <v/>
      </c>
      <c r="J184" s="29">
        <f>IFERROR(ROUND($H184*价格阶梯!$C$18/100/价格阶梯!$B$13,0)*价格阶梯!$B$13,"")</f>
        <v/>
      </c>
      <c r="K184" s="29">
        <f>IFERROR(ROUND($H184*价格阶梯!$C$19/100/价格阶梯!$B$13,0)*价格阶梯!$B$13,"")</f>
        <v/>
      </c>
      <c r="L184" s="29">
        <f>IFERROR(ROUND($H184*价格阶梯!$C$20/100/价格阶梯!$B$13,0)*价格阶梯!$B$13,"")</f>
        <v/>
      </c>
      <c r="M184" s="29">
        <f>IFERROR(ROUND($H184*价格阶梯!$C$21/100/价格阶梯!$B$13,0)*价格阶梯!$B$13,"")</f>
        <v/>
      </c>
      <c r="N184" s="29">
        <f>IFERROR(ROUND($H184*价格阶梯!$C$22/100/价格阶梯!$B$13,0)*价格阶梯!$B$13,"")</f>
        <v/>
      </c>
      <c r="O184" s="29">
        <f>IFERROR(ROUND($H184*价格阶梯!$C$23/100/价格阶梯!$B$13,0)*价格阶梯!$B$13,"")</f>
        <v/>
      </c>
      <c r="P184" s="29">
        <f>IFERROR(ROUND($H184*价格阶梯!$C$24/100/价格阶梯!$B$13,0)*价格阶梯!$B$13,"")</f>
        <v/>
      </c>
      <c r="Q184" s="29">
        <f>IFERROR(ROUND($H184*价格阶梯!$C$25/100/价格阶梯!$B$13,0)*价格阶梯!$B$13,"")</f>
        <v/>
      </c>
      <c r="R184" s="29">
        <f>IFERROR(ROUND($H184*价格阶梯!$C$26/100/价格阶梯!$B$13,0)*价格阶梯!$B$13,"")</f>
        <v/>
      </c>
    </row>
    <row r="185">
      <c r="A185" s="32">
        <f>$A184+1</f>
        <v/>
      </c>
      <c r="B185" s="9">
        <f>IF($A185="","",CHOOSE(WEEKDAY(A185,2),"周一","周二","周三","周四","周五","周六","周日"))</f>
        <v/>
      </c>
      <c r="C185" s="5" t="inlineStr">
        <is>
          <t>D4</t>
        </is>
      </c>
      <c r="D185" s="27" t="n">
        <v>0.78</v>
      </c>
      <c r="E185" s="21">
        <f>IF($C185="","",IF($C185="D1",1.5,IF($C185="D2",1.2,IF($C185="D3",0.95,IF($C185="D4",0.7,"")))))</f>
        <v/>
      </c>
      <c r="F185" s="21">
        <f>IF($C185="","",IF($C185="D1",2,IF($C185="D2",1.5,IF($C185="D3",1.1,IF($C185="D4",0.85,"")))))</f>
        <v/>
      </c>
      <c r="G185" s="9">
        <f>IF(OR($D185="",$E185=""),"",IF(AND($D185&gt;=$E185,$D185&lt;=$F185),"合规","超范围"))</f>
        <v/>
      </c>
      <c r="H185" s="29">
        <f>IFERROR(ROUND(价格阶梯!$B$4*$D185/价格阶梯!$B$13,0)*价格阶梯!$B$13,"")</f>
        <v/>
      </c>
      <c r="I185" s="29">
        <f>IFERROR(ROUND($H185*价格阶梯!$C$17/100/价格阶梯!$B$13,0)*价格阶梯!$B$13,"")</f>
        <v/>
      </c>
      <c r="J185" s="29">
        <f>IFERROR(ROUND($H185*价格阶梯!$C$18/100/价格阶梯!$B$13,0)*价格阶梯!$B$13,"")</f>
        <v/>
      </c>
      <c r="K185" s="29">
        <f>IFERROR(ROUND($H185*价格阶梯!$C$19/100/价格阶梯!$B$13,0)*价格阶梯!$B$13,"")</f>
        <v/>
      </c>
      <c r="L185" s="29">
        <f>IFERROR(ROUND($H185*价格阶梯!$C$20/100/价格阶梯!$B$13,0)*价格阶梯!$B$13,"")</f>
        <v/>
      </c>
      <c r="M185" s="29">
        <f>IFERROR(ROUND($H185*价格阶梯!$C$21/100/价格阶梯!$B$13,0)*价格阶梯!$B$13,"")</f>
        <v/>
      </c>
      <c r="N185" s="29">
        <f>IFERROR(ROUND($H185*价格阶梯!$C$22/100/价格阶梯!$B$13,0)*价格阶梯!$B$13,"")</f>
        <v/>
      </c>
      <c r="O185" s="29">
        <f>IFERROR(ROUND($H185*价格阶梯!$C$23/100/价格阶梯!$B$13,0)*价格阶梯!$B$13,"")</f>
        <v/>
      </c>
      <c r="P185" s="29">
        <f>IFERROR(ROUND($H185*价格阶梯!$C$24/100/价格阶梯!$B$13,0)*价格阶梯!$B$13,"")</f>
        <v/>
      </c>
      <c r="Q185" s="29">
        <f>IFERROR(ROUND($H185*价格阶梯!$C$25/100/价格阶梯!$B$13,0)*价格阶梯!$B$13,"")</f>
        <v/>
      </c>
      <c r="R185" s="29">
        <f>IFERROR(ROUND($H185*价格阶梯!$C$26/100/价格阶梯!$B$13,0)*价格阶梯!$B$13,"")</f>
        <v/>
      </c>
    </row>
    <row r="186">
      <c r="A186" s="32">
        <f>$A185+1</f>
        <v/>
      </c>
      <c r="B186" s="9">
        <f>IF($A186="","",CHOOSE(WEEKDAY(A186,2),"周一","周二","周三","周四","周五","周六","周日"))</f>
        <v/>
      </c>
      <c r="C186" s="5" t="inlineStr">
        <is>
          <t>D3</t>
        </is>
      </c>
      <c r="D186" s="27" t="n">
        <v>1.032</v>
      </c>
      <c r="E186" s="21">
        <f>IF($C186="","",IF($C186="D1",1.5,IF($C186="D2",1.2,IF($C186="D3",0.95,IF($C186="D4",0.7,"")))))</f>
        <v/>
      </c>
      <c r="F186" s="21">
        <f>IF($C186="","",IF($C186="D1",2,IF($C186="D2",1.5,IF($C186="D3",1.1,IF($C186="D4",0.85,"")))))</f>
        <v/>
      </c>
      <c r="G186" s="9">
        <f>IF(OR($D186="",$E186=""),"",IF(AND($D186&gt;=$E186,$D186&lt;=$F186),"合规","超范围"))</f>
        <v/>
      </c>
      <c r="H186" s="29">
        <f>IFERROR(ROUND(价格阶梯!$B$4*$D186/价格阶梯!$B$13,0)*价格阶梯!$B$13,"")</f>
        <v/>
      </c>
      <c r="I186" s="29">
        <f>IFERROR(ROUND($H186*价格阶梯!$C$17/100/价格阶梯!$B$13,0)*价格阶梯!$B$13,"")</f>
        <v/>
      </c>
      <c r="J186" s="29">
        <f>IFERROR(ROUND($H186*价格阶梯!$C$18/100/价格阶梯!$B$13,0)*价格阶梯!$B$13,"")</f>
        <v/>
      </c>
      <c r="K186" s="29">
        <f>IFERROR(ROUND($H186*价格阶梯!$C$19/100/价格阶梯!$B$13,0)*价格阶梯!$B$13,"")</f>
        <v/>
      </c>
      <c r="L186" s="29">
        <f>IFERROR(ROUND($H186*价格阶梯!$C$20/100/价格阶梯!$B$13,0)*价格阶梯!$B$13,"")</f>
        <v/>
      </c>
      <c r="M186" s="29">
        <f>IFERROR(ROUND($H186*价格阶梯!$C$21/100/价格阶梯!$B$13,0)*价格阶梯!$B$13,"")</f>
        <v/>
      </c>
      <c r="N186" s="29">
        <f>IFERROR(ROUND($H186*价格阶梯!$C$22/100/价格阶梯!$B$13,0)*价格阶梯!$B$13,"")</f>
        <v/>
      </c>
      <c r="O186" s="29">
        <f>IFERROR(ROUND($H186*价格阶梯!$C$23/100/价格阶梯!$B$13,0)*价格阶梯!$B$13,"")</f>
        <v/>
      </c>
      <c r="P186" s="29">
        <f>IFERROR(ROUND($H186*价格阶梯!$C$24/100/价格阶梯!$B$13,0)*价格阶梯!$B$13,"")</f>
        <v/>
      </c>
      <c r="Q186" s="29">
        <f>IFERROR(ROUND($H186*价格阶梯!$C$25/100/价格阶梯!$B$13,0)*价格阶梯!$B$13,"")</f>
        <v/>
      </c>
      <c r="R186" s="29">
        <f>IFERROR(ROUND($H186*价格阶梯!$C$26/100/价格阶梯!$B$13,0)*价格阶梯!$B$13,"")</f>
        <v/>
      </c>
    </row>
    <row r="187">
      <c r="A187" s="32">
        <f>$A186+1</f>
        <v/>
      </c>
      <c r="B187" s="9">
        <f>IF($A187="","",CHOOSE(WEEKDAY(A187,2),"周一","周二","周三","周四","周五","周六","周日"))</f>
        <v/>
      </c>
      <c r="C187" s="5" t="inlineStr">
        <is>
          <t>D3</t>
        </is>
      </c>
      <c r="D187" s="27" t="n">
        <v>1.044</v>
      </c>
      <c r="E187" s="21">
        <f>IF($C187="","",IF($C187="D1",1.5,IF($C187="D2",1.2,IF($C187="D3",0.95,IF($C187="D4",0.7,"")))))</f>
        <v/>
      </c>
      <c r="F187" s="21">
        <f>IF($C187="","",IF($C187="D1",2,IF($C187="D2",1.5,IF($C187="D3",1.1,IF($C187="D4",0.85,"")))))</f>
        <v/>
      </c>
      <c r="G187" s="9">
        <f>IF(OR($D187="",$E187=""),"",IF(AND($D187&gt;=$E187,$D187&lt;=$F187),"合规","超范围"))</f>
        <v/>
      </c>
      <c r="H187" s="29">
        <f>IFERROR(ROUND(价格阶梯!$B$4*$D187/价格阶梯!$B$13,0)*价格阶梯!$B$13,"")</f>
        <v/>
      </c>
      <c r="I187" s="29">
        <f>IFERROR(ROUND($H187*价格阶梯!$C$17/100/价格阶梯!$B$13,0)*价格阶梯!$B$13,"")</f>
        <v/>
      </c>
      <c r="J187" s="29">
        <f>IFERROR(ROUND($H187*价格阶梯!$C$18/100/价格阶梯!$B$13,0)*价格阶梯!$B$13,"")</f>
        <v/>
      </c>
      <c r="K187" s="29">
        <f>IFERROR(ROUND($H187*价格阶梯!$C$19/100/价格阶梯!$B$13,0)*价格阶梯!$B$13,"")</f>
        <v/>
      </c>
      <c r="L187" s="29">
        <f>IFERROR(ROUND($H187*价格阶梯!$C$20/100/价格阶梯!$B$13,0)*价格阶梯!$B$13,"")</f>
        <v/>
      </c>
      <c r="M187" s="29">
        <f>IFERROR(ROUND($H187*价格阶梯!$C$21/100/价格阶梯!$B$13,0)*价格阶梯!$B$13,"")</f>
        <v/>
      </c>
      <c r="N187" s="29">
        <f>IFERROR(ROUND($H187*价格阶梯!$C$22/100/价格阶梯!$B$13,0)*价格阶梯!$B$13,"")</f>
        <v/>
      </c>
      <c r="O187" s="29">
        <f>IFERROR(ROUND($H187*价格阶梯!$C$23/100/价格阶梯!$B$13,0)*价格阶梯!$B$13,"")</f>
        <v/>
      </c>
      <c r="P187" s="29">
        <f>IFERROR(ROUND($H187*价格阶梯!$C$24/100/价格阶梯!$B$13,0)*价格阶梯!$B$13,"")</f>
        <v/>
      </c>
      <c r="Q187" s="29">
        <f>IFERROR(ROUND($H187*价格阶梯!$C$25/100/价格阶梯!$B$13,0)*价格阶梯!$B$13,"")</f>
        <v/>
      </c>
      <c r="R187" s="29">
        <f>IFERROR(ROUND($H187*价格阶梯!$C$26/100/价格阶梯!$B$13,0)*价格阶梯!$B$13,"")</f>
        <v/>
      </c>
    </row>
    <row r="188">
      <c r="A188" s="32">
        <f>$A187+1</f>
        <v/>
      </c>
      <c r="B188" s="9">
        <f>IF($A188="","",CHOOSE(WEEKDAY(A188,2),"周一","周二","周三","周四","周五","周六","周日"))</f>
        <v/>
      </c>
      <c r="C188" s="5" t="inlineStr">
        <is>
          <t>D4</t>
        </is>
      </c>
      <c r="D188" s="27" t="n">
        <v>0.8159999999999999</v>
      </c>
      <c r="E188" s="21">
        <f>IF($C188="","",IF($C188="D1",1.5,IF($C188="D2",1.2,IF($C188="D3",0.95,IF($C188="D4",0.7,"")))))</f>
        <v/>
      </c>
      <c r="F188" s="21">
        <f>IF($C188="","",IF($C188="D1",2,IF($C188="D2",1.5,IF($C188="D3",1.1,IF($C188="D4",0.85,"")))))</f>
        <v/>
      </c>
      <c r="G188" s="9">
        <f>IF(OR($D188="",$E188=""),"",IF(AND($D188&gt;=$E188,$D188&lt;=$F188),"合规","超范围"))</f>
        <v/>
      </c>
      <c r="H188" s="29">
        <f>IFERROR(ROUND(价格阶梯!$B$4*$D188/价格阶梯!$B$13,0)*价格阶梯!$B$13,"")</f>
        <v/>
      </c>
      <c r="I188" s="29">
        <f>IFERROR(ROUND($H188*价格阶梯!$C$17/100/价格阶梯!$B$13,0)*价格阶梯!$B$13,"")</f>
        <v/>
      </c>
      <c r="J188" s="29">
        <f>IFERROR(ROUND($H188*价格阶梯!$C$18/100/价格阶梯!$B$13,0)*价格阶梯!$B$13,"")</f>
        <v/>
      </c>
      <c r="K188" s="29">
        <f>IFERROR(ROUND($H188*价格阶梯!$C$19/100/价格阶梯!$B$13,0)*价格阶梯!$B$13,"")</f>
        <v/>
      </c>
      <c r="L188" s="29">
        <f>IFERROR(ROUND($H188*价格阶梯!$C$20/100/价格阶梯!$B$13,0)*价格阶梯!$B$13,"")</f>
        <v/>
      </c>
      <c r="M188" s="29">
        <f>IFERROR(ROUND($H188*价格阶梯!$C$21/100/价格阶梯!$B$13,0)*价格阶梯!$B$13,"")</f>
        <v/>
      </c>
      <c r="N188" s="29">
        <f>IFERROR(ROUND($H188*价格阶梯!$C$22/100/价格阶梯!$B$13,0)*价格阶梯!$B$13,"")</f>
        <v/>
      </c>
      <c r="O188" s="29">
        <f>IFERROR(ROUND($H188*价格阶梯!$C$23/100/价格阶梯!$B$13,0)*价格阶梯!$B$13,"")</f>
        <v/>
      </c>
      <c r="P188" s="29">
        <f>IFERROR(ROUND($H188*价格阶梯!$C$24/100/价格阶梯!$B$13,0)*价格阶梯!$B$13,"")</f>
        <v/>
      </c>
      <c r="Q188" s="29">
        <f>IFERROR(ROUND($H188*价格阶梯!$C$25/100/价格阶梯!$B$13,0)*价格阶梯!$B$13,"")</f>
        <v/>
      </c>
      <c r="R188" s="29">
        <f>IFERROR(ROUND($H188*价格阶梯!$C$26/100/价格阶梯!$B$13,0)*价格阶梯!$B$13,"")</f>
        <v/>
      </c>
    </row>
    <row r="189">
      <c r="A189" s="32">
        <f>$A188+1</f>
        <v/>
      </c>
      <c r="B189" s="9">
        <f>IF($A189="","",CHOOSE(WEEKDAY(A189,2),"周一","周二","周三","周四","周五","周六","周日"))</f>
        <v/>
      </c>
      <c r="C189" s="5" t="inlineStr">
        <is>
          <t>D4</t>
        </is>
      </c>
      <c r="D189" s="27" t="n">
        <v>0.744</v>
      </c>
      <c r="E189" s="21">
        <f>IF($C189="","",IF($C189="D1",1.5,IF($C189="D2",1.2,IF($C189="D3",0.95,IF($C189="D4",0.7,"")))))</f>
        <v/>
      </c>
      <c r="F189" s="21">
        <f>IF($C189="","",IF($C189="D1",2,IF($C189="D2",1.5,IF($C189="D3",1.1,IF($C189="D4",0.85,"")))))</f>
        <v/>
      </c>
      <c r="G189" s="9">
        <f>IF(OR($D189="",$E189=""),"",IF(AND($D189&gt;=$E189,$D189&lt;=$F189),"合规","超范围"))</f>
        <v/>
      </c>
      <c r="H189" s="29">
        <f>IFERROR(ROUND(价格阶梯!$B$4*$D189/价格阶梯!$B$13,0)*价格阶梯!$B$13,"")</f>
        <v/>
      </c>
      <c r="I189" s="29">
        <f>IFERROR(ROUND($H189*价格阶梯!$C$17/100/价格阶梯!$B$13,0)*价格阶梯!$B$13,"")</f>
        <v/>
      </c>
      <c r="J189" s="29">
        <f>IFERROR(ROUND($H189*价格阶梯!$C$18/100/价格阶梯!$B$13,0)*价格阶梯!$B$13,"")</f>
        <v/>
      </c>
      <c r="K189" s="29">
        <f>IFERROR(ROUND($H189*价格阶梯!$C$19/100/价格阶梯!$B$13,0)*价格阶梯!$B$13,"")</f>
        <v/>
      </c>
      <c r="L189" s="29">
        <f>IFERROR(ROUND($H189*价格阶梯!$C$20/100/价格阶梯!$B$13,0)*价格阶梯!$B$13,"")</f>
        <v/>
      </c>
      <c r="M189" s="29">
        <f>IFERROR(ROUND($H189*价格阶梯!$C$21/100/价格阶梯!$B$13,0)*价格阶梯!$B$13,"")</f>
        <v/>
      </c>
      <c r="N189" s="29">
        <f>IFERROR(ROUND($H189*价格阶梯!$C$22/100/价格阶梯!$B$13,0)*价格阶梯!$B$13,"")</f>
        <v/>
      </c>
      <c r="O189" s="29">
        <f>IFERROR(ROUND($H189*价格阶梯!$C$23/100/价格阶梯!$B$13,0)*价格阶梯!$B$13,"")</f>
        <v/>
      </c>
      <c r="P189" s="29">
        <f>IFERROR(ROUND($H189*价格阶梯!$C$24/100/价格阶梯!$B$13,0)*价格阶梯!$B$13,"")</f>
        <v/>
      </c>
      <c r="Q189" s="29">
        <f>IFERROR(ROUND($H189*价格阶梯!$C$25/100/价格阶梯!$B$13,0)*价格阶梯!$B$13,"")</f>
        <v/>
      </c>
      <c r="R189" s="29">
        <f>IFERROR(ROUND($H189*价格阶梯!$C$26/100/价格阶梯!$B$13,0)*价格阶梯!$B$13,"")</f>
        <v/>
      </c>
    </row>
    <row r="190">
      <c r="A190" s="32">
        <f>$A189+1</f>
        <v/>
      </c>
      <c r="B190" s="9">
        <f>IF($A190="","",CHOOSE(WEEKDAY(A190,2),"周一","周二","周三","周四","周五","周六","周日"))</f>
        <v/>
      </c>
      <c r="C190" s="5" t="inlineStr">
        <is>
          <t>D4</t>
        </is>
      </c>
      <c r="D190" s="27" t="n">
        <v>0.756</v>
      </c>
      <c r="E190" s="21">
        <f>IF($C190="","",IF($C190="D1",1.5,IF($C190="D2",1.2,IF($C190="D3",0.95,IF($C190="D4",0.7,"")))))</f>
        <v/>
      </c>
      <c r="F190" s="21">
        <f>IF($C190="","",IF($C190="D1",2,IF($C190="D2",1.5,IF($C190="D3",1.1,IF($C190="D4",0.85,"")))))</f>
        <v/>
      </c>
      <c r="G190" s="9">
        <f>IF(OR($D190="",$E190=""),"",IF(AND($D190&gt;=$E190,$D190&lt;=$F190),"合规","超范围"))</f>
        <v/>
      </c>
      <c r="H190" s="29">
        <f>IFERROR(ROUND(价格阶梯!$B$4*$D190/价格阶梯!$B$13,0)*价格阶梯!$B$13,"")</f>
        <v/>
      </c>
      <c r="I190" s="29">
        <f>IFERROR(ROUND($H190*价格阶梯!$C$17/100/价格阶梯!$B$13,0)*价格阶梯!$B$13,"")</f>
        <v/>
      </c>
      <c r="J190" s="29">
        <f>IFERROR(ROUND($H190*价格阶梯!$C$18/100/价格阶梯!$B$13,0)*价格阶梯!$B$13,"")</f>
        <v/>
      </c>
      <c r="K190" s="29">
        <f>IFERROR(ROUND($H190*价格阶梯!$C$19/100/价格阶梯!$B$13,0)*价格阶梯!$B$13,"")</f>
        <v/>
      </c>
      <c r="L190" s="29">
        <f>IFERROR(ROUND($H190*价格阶梯!$C$20/100/价格阶梯!$B$13,0)*价格阶梯!$B$13,"")</f>
        <v/>
      </c>
      <c r="M190" s="29">
        <f>IFERROR(ROUND($H190*价格阶梯!$C$21/100/价格阶梯!$B$13,0)*价格阶梯!$B$13,"")</f>
        <v/>
      </c>
      <c r="N190" s="29">
        <f>IFERROR(ROUND($H190*价格阶梯!$C$22/100/价格阶梯!$B$13,0)*价格阶梯!$B$13,"")</f>
        <v/>
      </c>
      <c r="O190" s="29">
        <f>IFERROR(ROUND($H190*价格阶梯!$C$23/100/价格阶梯!$B$13,0)*价格阶梯!$B$13,"")</f>
        <v/>
      </c>
      <c r="P190" s="29">
        <f>IFERROR(ROUND($H190*价格阶梯!$C$24/100/价格阶梯!$B$13,0)*价格阶梯!$B$13,"")</f>
        <v/>
      </c>
      <c r="Q190" s="29">
        <f>IFERROR(ROUND($H190*价格阶梯!$C$25/100/价格阶梯!$B$13,0)*价格阶梯!$B$13,"")</f>
        <v/>
      </c>
      <c r="R190" s="29">
        <f>IFERROR(ROUND($H190*价格阶梯!$C$26/100/价格阶梯!$B$13,0)*价格阶梯!$B$13,"")</f>
        <v/>
      </c>
    </row>
    <row r="191">
      <c r="A191" s="32">
        <f>$A190+1</f>
        <v/>
      </c>
      <c r="B191" s="9">
        <f>IF($A191="","",CHOOSE(WEEKDAY(A191,2),"周一","周二","周三","周四","周五","周六","周日"))</f>
        <v/>
      </c>
      <c r="C191" s="5" t="inlineStr">
        <is>
          <t>D4</t>
        </is>
      </c>
      <c r="D191" s="27" t="n">
        <v>0.768</v>
      </c>
      <c r="E191" s="21">
        <f>IF($C191="","",IF($C191="D1",1.5,IF($C191="D2",1.2,IF($C191="D3",0.95,IF($C191="D4",0.7,"")))))</f>
        <v/>
      </c>
      <c r="F191" s="21">
        <f>IF($C191="","",IF($C191="D1",2,IF($C191="D2",1.5,IF($C191="D3",1.1,IF($C191="D4",0.85,"")))))</f>
        <v/>
      </c>
      <c r="G191" s="9">
        <f>IF(OR($D191="",$E191=""),"",IF(AND($D191&gt;=$E191,$D191&lt;=$F191),"合规","超范围"))</f>
        <v/>
      </c>
      <c r="H191" s="29">
        <f>IFERROR(ROUND(价格阶梯!$B$4*$D191/价格阶梯!$B$13,0)*价格阶梯!$B$13,"")</f>
        <v/>
      </c>
      <c r="I191" s="29">
        <f>IFERROR(ROUND($H191*价格阶梯!$C$17/100/价格阶梯!$B$13,0)*价格阶梯!$B$13,"")</f>
        <v/>
      </c>
      <c r="J191" s="29">
        <f>IFERROR(ROUND($H191*价格阶梯!$C$18/100/价格阶梯!$B$13,0)*价格阶梯!$B$13,"")</f>
        <v/>
      </c>
      <c r="K191" s="29">
        <f>IFERROR(ROUND($H191*价格阶梯!$C$19/100/价格阶梯!$B$13,0)*价格阶梯!$B$13,"")</f>
        <v/>
      </c>
      <c r="L191" s="29">
        <f>IFERROR(ROUND($H191*价格阶梯!$C$20/100/价格阶梯!$B$13,0)*价格阶梯!$B$13,"")</f>
        <v/>
      </c>
      <c r="M191" s="29">
        <f>IFERROR(ROUND($H191*价格阶梯!$C$21/100/价格阶梯!$B$13,0)*价格阶梯!$B$13,"")</f>
        <v/>
      </c>
      <c r="N191" s="29">
        <f>IFERROR(ROUND($H191*价格阶梯!$C$22/100/价格阶梯!$B$13,0)*价格阶梯!$B$13,"")</f>
        <v/>
      </c>
      <c r="O191" s="29">
        <f>IFERROR(ROUND($H191*价格阶梯!$C$23/100/价格阶梯!$B$13,0)*价格阶梯!$B$13,"")</f>
        <v/>
      </c>
      <c r="P191" s="29">
        <f>IFERROR(ROUND($H191*价格阶梯!$C$24/100/价格阶梯!$B$13,0)*价格阶梯!$B$13,"")</f>
        <v/>
      </c>
      <c r="Q191" s="29">
        <f>IFERROR(ROUND($H191*价格阶梯!$C$25/100/价格阶梯!$B$13,0)*价格阶梯!$B$13,"")</f>
        <v/>
      </c>
      <c r="R191" s="29">
        <f>IFERROR(ROUND($H191*价格阶梯!$C$26/100/价格阶梯!$B$13,0)*价格阶梯!$B$13,"")</f>
        <v/>
      </c>
    </row>
    <row r="192">
      <c r="A192" s="32">
        <f>$A191+1</f>
        <v/>
      </c>
      <c r="B192" s="9">
        <f>IF($A192="","",CHOOSE(WEEKDAY(A192,2),"周一","周二","周三","周四","周五","周六","周日"))</f>
        <v/>
      </c>
      <c r="C192" s="5" t="inlineStr">
        <is>
          <t>D4</t>
        </is>
      </c>
      <c r="D192" s="27" t="n">
        <v>0.78</v>
      </c>
      <c r="E192" s="21">
        <f>IF($C192="","",IF($C192="D1",1.5,IF($C192="D2",1.2,IF($C192="D3",0.95,IF($C192="D4",0.7,"")))))</f>
        <v/>
      </c>
      <c r="F192" s="21">
        <f>IF($C192="","",IF($C192="D1",2,IF($C192="D2",1.5,IF($C192="D3",1.1,IF($C192="D4",0.85,"")))))</f>
        <v/>
      </c>
      <c r="G192" s="9">
        <f>IF(OR($D192="",$E192=""),"",IF(AND($D192&gt;=$E192,$D192&lt;=$F192),"合规","超范围"))</f>
        <v/>
      </c>
      <c r="H192" s="29">
        <f>IFERROR(ROUND(价格阶梯!$B$4*$D192/价格阶梯!$B$13,0)*价格阶梯!$B$13,"")</f>
        <v/>
      </c>
      <c r="I192" s="29">
        <f>IFERROR(ROUND($H192*价格阶梯!$C$17/100/价格阶梯!$B$13,0)*价格阶梯!$B$13,"")</f>
        <v/>
      </c>
      <c r="J192" s="29">
        <f>IFERROR(ROUND($H192*价格阶梯!$C$18/100/价格阶梯!$B$13,0)*价格阶梯!$B$13,"")</f>
        <v/>
      </c>
      <c r="K192" s="29">
        <f>IFERROR(ROUND($H192*价格阶梯!$C$19/100/价格阶梯!$B$13,0)*价格阶梯!$B$13,"")</f>
        <v/>
      </c>
      <c r="L192" s="29">
        <f>IFERROR(ROUND($H192*价格阶梯!$C$20/100/价格阶梯!$B$13,0)*价格阶梯!$B$13,"")</f>
        <v/>
      </c>
      <c r="M192" s="29">
        <f>IFERROR(ROUND($H192*价格阶梯!$C$21/100/价格阶梯!$B$13,0)*价格阶梯!$B$13,"")</f>
        <v/>
      </c>
      <c r="N192" s="29">
        <f>IFERROR(ROUND($H192*价格阶梯!$C$22/100/价格阶梯!$B$13,0)*价格阶梯!$B$13,"")</f>
        <v/>
      </c>
      <c r="O192" s="29">
        <f>IFERROR(ROUND($H192*价格阶梯!$C$23/100/价格阶梯!$B$13,0)*价格阶梯!$B$13,"")</f>
        <v/>
      </c>
      <c r="P192" s="29">
        <f>IFERROR(ROUND($H192*价格阶梯!$C$24/100/价格阶梯!$B$13,0)*价格阶梯!$B$13,"")</f>
        <v/>
      </c>
      <c r="Q192" s="29">
        <f>IFERROR(ROUND($H192*价格阶梯!$C$25/100/价格阶梯!$B$13,0)*价格阶梯!$B$13,"")</f>
        <v/>
      </c>
      <c r="R192" s="29">
        <f>IFERROR(ROUND($H192*价格阶梯!$C$26/100/价格阶梯!$B$13,0)*价格阶梯!$B$13,"")</f>
        <v/>
      </c>
    </row>
    <row r="193">
      <c r="A193" s="32">
        <f>$A192+1</f>
        <v/>
      </c>
      <c r="B193" s="9">
        <f>IF($A193="","",CHOOSE(WEEKDAY(A193,2),"周一","周二","周三","周四","周五","周六","周日"))</f>
        <v/>
      </c>
      <c r="C193" s="5" t="inlineStr">
        <is>
          <t>D3</t>
        </is>
      </c>
      <c r="D193" s="27" t="n">
        <v>1.032</v>
      </c>
      <c r="E193" s="21">
        <f>IF($C193="","",IF($C193="D1",1.5,IF($C193="D2",1.2,IF($C193="D3",0.95,IF($C193="D4",0.7,"")))))</f>
        <v/>
      </c>
      <c r="F193" s="21">
        <f>IF($C193="","",IF($C193="D1",2,IF($C193="D2",1.5,IF($C193="D3",1.1,IF($C193="D4",0.85,"")))))</f>
        <v/>
      </c>
      <c r="G193" s="9">
        <f>IF(OR($D193="",$E193=""),"",IF(AND($D193&gt;=$E193,$D193&lt;=$F193),"合规","超范围"))</f>
        <v/>
      </c>
      <c r="H193" s="29">
        <f>IFERROR(ROUND(价格阶梯!$B$4*$D193/价格阶梯!$B$13,0)*价格阶梯!$B$13,"")</f>
        <v/>
      </c>
      <c r="I193" s="29">
        <f>IFERROR(ROUND($H193*价格阶梯!$C$17/100/价格阶梯!$B$13,0)*价格阶梯!$B$13,"")</f>
        <v/>
      </c>
      <c r="J193" s="29">
        <f>IFERROR(ROUND($H193*价格阶梯!$C$18/100/价格阶梯!$B$13,0)*价格阶梯!$B$13,"")</f>
        <v/>
      </c>
      <c r="K193" s="29">
        <f>IFERROR(ROUND($H193*价格阶梯!$C$19/100/价格阶梯!$B$13,0)*价格阶梯!$B$13,"")</f>
        <v/>
      </c>
      <c r="L193" s="29">
        <f>IFERROR(ROUND($H193*价格阶梯!$C$20/100/价格阶梯!$B$13,0)*价格阶梯!$B$13,"")</f>
        <v/>
      </c>
      <c r="M193" s="29">
        <f>IFERROR(ROUND($H193*价格阶梯!$C$21/100/价格阶梯!$B$13,0)*价格阶梯!$B$13,"")</f>
        <v/>
      </c>
      <c r="N193" s="29">
        <f>IFERROR(ROUND($H193*价格阶梯!$C$22/100/价格阶梯!$B$13,0)*价格阶梯!$B$13,"")</f>
        <v/>
      </c>
      <c r="O193" s="29">
        <f>IFERROR(ROUND($H193*价格阶梯!$C$23/100/价格阶梯!$B$13,0)*价格阶梯!$B$13,"")</f>
        <v/>
      </c>
      <c r="P193" s="29">
        <f>IFERROR(ROUND($H193*价格阶梯!$C$24/100/价格阶梯!$B$13,0)*价格阶梯!$B$13,"")</f>
        <v/>
      </c>
      <c r="Q193" s="29">
        <f>IFERROR(ROUND($H193*价格阶梯!$C$25/100/价格阶梯!$B$13,0)*价格阶梯!$B$13,"")</f>
        <v/>
      </c>
      <c r="R193" s="29">
        <f>IFERROR(ROUND($H193*价格阶梯!$C$26/100/价格阶梯!$B$13,0)*价格阶梯!$B$13,"")</f>
        <v/>
      </c>
    </row>
    <row r="194">
      <c r="A194" s="32">
        <f>$A193+1</f>
        <v/>
      </c>
      <c r="B194" s="9">
        <f>IF($A194="","",CHOOSE(WEEKDAY(A194,2),"周一","周二","周三","周四","周五","周六","周日"))</f>
        <v/>
      </c>
      <c r="C194" s="5" t="inlineStr">
        <is>
          <t>D3</t>
        </is>
      </c>
      <c r="D194" s="27" t="n">
        <v>1.044</v>
      </c>
      <c r="E194" s="21">
        <f>IF($C194="","",IF($C194="D1",1.5,IF($C194="D2",1.2,IF($C194="D3",0.95,IF($C194="D4",0.7,"")))))</f>
        <v/>
      </c>
      <c r="F194" s="21">
        <f>IF($C194="","",IF($C194="D1",2,IF($C194="D2",1.5,IF($C194="D3",1.1,IF($C194="D4",0.85,"")))))</f>
        <v/>
      </c>
      <c r="G194" s="9">
        <f>IF(OR($D194="",$E194=""),"",IF(AND($D194&gt;=$E194,$D194&lt;=$F194),"合规","超范围"))</f>
        <v/>
      </c>
      <c r="H194" s="29">
        <f>IFERROR(ROUND(价格阶梯!$B$4*$D194/价格阶梯!$B$13,0)*价格阶梯!$B$13,"")</f>
        <v/>
      </c>
      <c r="I194" s="29">
        <f>IFERROR(ROUND($H194*价格阶梯!$C$17/100/价格阶梯!$B$13,0)*价格阶梯!$B$13,"")</f>
        <v/>
      </c>
      <c r="J194" s="29">
        <f>IFERROR(ROUND($H194*价格阶梯!$C$18/100/价格阶梯!$B$13,0)*价格阶梯!$B$13,"")</f>
        <v/>
      </c>
      <c r="K194" s="29">
        <f>IFERROR(ROUND($H194*价格阶梯!$C$19/100/价格阶梯!$B$13,0)*价格阶梯!$B$13,"")</f>
        <v/>
      </c>
      <c r="L194" s="29">
        <f>IFERROR(ROUND($H194*价格阶梯!$C$20/100/价格阶梯!$B$13,0)*价格阶梯!$B$13,"")</f>
        <v/>
      </c>
      <c r="M194" s="29">
        <f>IFERROR(ROUND($H194*价格阶梯!$C$21/100/价格阶梯!$B$13,0)*价格阶梯!$B$13,"")</f>
        <v/>
      </c>
      <c r="N194" s="29">
        <f>IFERROR(ROUND($H194*价格阶梯!$C$22/100/价格阶梯!$B$13,0)*价格阶梯!$B$13,"")</f>
        <v/>
      </c>
      <c r="O194" s="29">
        <f>IFERROR(ROUND($H194*价格阶梯!$C$23/100/价格阶梯!$B$13,0)*价格阶梯!$B$13,"")</f>
        <v/>
      </c>
      <c r="P194" s="29">
        <f>IFERROR(ROUND($H194*价格阶梯!$C$24/100/价格阶梯!$B$13,0)*价格阶梯!$B$13,"")</f>
        <v/>
      </c>
      <c r="Q194" s="29">
        <f>IFERROR(ROUND($H194*价格阶梯!$C$25/100/价格阶梯!$B$13,0)*价格阶梯!$B$13,"")</f>
        <v/>
      </c>
      <c r="R194" s="29">
        <f>IFERROR(ROUND($H194*价格阶梯!$C$26/100/价格阶梯!$B$13,0)*价格阶梯!$B$13,"")</f>
        <v/>
      </c>
    </row>
    <row r="195">
      <c r="A195" s="32">
        <f>$A194+1</f>
        <v/>
      </c>
      <c r="B195" s="9">
        <f>IF($A195="","",CHOOSE(WEEKDAY(A195,2),"周一","周二","周三","周四","周五","周六","周日"))</f>
        <v/>
      </c>
      <c r="C195" s="5" t="inlineStr">
        <is>
          <t>D4</t>
        </is>
      </c>
      <c r="D195" s="27" t="n">
        <v>0.8159999999999999</v>
      </c>
      <c r="E195" s="21">
        <f>IF($C195="","",IF($C195="D1",1.5,IF($C195="D2",1.2,IF($C195="D3",0.95,IF($C195="D4",0.7,"")))))</f>
        <v/>
      </c>
      <c r="F195" s="21">
        <f>IF($C195="","",IF($C195="D1",2,IF($C195="D2",1.5,IF($C195="D3",1.1,IF($C195="D4",0.85,"")))))</f>
        <v/>
      </c>
      <c r="G195" s="9">
        <f>IF(OR($D195="",$E195=""),"",IF(AND($D195&gt;=$E195,$D195&lt;=$F195),"合规","超范围"))</f>
        <v/>
      </c>
      <c r="H195" s="29">
        <f>IFERROR(ROUND(价格阶梯!$B$4*$D195/价格阶梯!$B$13,0)*价格阶梯!$B$13,"")</f>
        <v/>
      </c>
      <c r="I195" s="29">
        <f>IFERROR(ROUND($H195*价格阶梯!$C$17/100/价格阶梯!$B$13,0)*价格阶梯!$B$13,"")</f>
        <v/>
      </c>
      <c r="J195" s="29">
        <f>IFERROR(ROUND($H195*价格阶梯!$C$18/100/价格阶梯!$B$13,0)*价格阶梯!$B$13,"")</f>
        <v/>
      </c>
      <c r="K195" s="29">
        <f>IFERROR(ROUND($H195*价格阶梯!$C$19/100/价格阶梯!$B$13,0)*价格阶梯!$B$13,"")</f>
        <v/>
      </c>
      <c r="L195" s="29">
        <f>IFERROR(ROUND($H195*价格阶梯!$C$20/100/价格阶梯!$B$13,0)*价格阶梯!$B$13,"")</f>
        <v/>
      </c>
      <c r="M195" s="29">
        <f>IFERROR(ROUND($H195*价格阶梯!$C$21/100/价格阶梯!$B$13,0)*价格阶梯!$B$13,"")</f>
        <v/>
      </c>
      <c r="N195" s="29">
        <f>IFERROR(ROUND($H195*价格阶梯!$C$22/100/价格阶梯!$B$13,0)*价格阶梯!$B$13,"")</f>
        <v/>
      </c>
      <c r="O195" s="29">
        <f>IFERROR(ROUND($H195*价格阶梯!$C$23/100/价格阶梯!$B$13,0)*价格阶梯!$B$13,"")</f>
        <v/>
      </c>
      <c r="P195" s="29">
        <f>IFERROR(ROUND($H195*价格阶梯!$C$24/100/价格阶梯!$B$13,0)*价格阶梯!$B$13,"")</f>
        <v/>
      </c>
      <c r="Q195" s="29">
        <f>IFERROR(ROUND($H195*价格阶梯!$C$25/100/价格阶梯!$B$13,0)*价格阶梯!$B$13,"")</f>
        <v/>
      </c>
      <c r="R195" s="29">
        <f>IFERROR(ROUND($H195*价格阶梯!$C$26/100/价格阶梯!$B$13,0)*价格阶梯!$B$13,"")</f>
        <v/>
      </c>
    </row>
    <row r="196">
      <c r="A196" s="32">
        <f>$A195+1</f>
        <v/>
      </c>
      <c r="B196" s="9">
        <f>IF($A196="","",CHOOSE(WEEKDAY(A196,2),"周一","周二","周三","周四","周五","周六","周日"))</f>
        <v/>
      </c>
      <c r="C196" s="5" t="inlineStr">
        <is>
          <t>D4</t>
        </is>
      </c>
      <c r="D196" s="27" t="n">
        <v>0.744</v>
      </c>
      <c r="E196" s="21">
        <f>IF($C196="","",IF($C196="D1",1.5,IF($C196="D2",1.2,IF($C196="D3",0.95,IF($C196="D4",0.7,"")))))</f>
        <v/>
      </c>
      <c r="F196" s="21">
        <f>IF($C196="","",IF($C196="D1",2,IF($C196="D2",1.5,IF($C196="D3",1.1,IF($C196="D4",0.85,"")))))</f>
        <v/>
      </c>
      <c r="G196" s="9">
        <f>IF(OR($D196="",$E196=""),"",IF(AND($D196&gt;=$E196,$D196&lt;=$F196),"合规","超范围"))</f>
        <v/>
      </c>
      <c r="H196" s="29">
        <f>IFERROR(ROUND(价格阶梯!$B$4*$D196/价格阶梯!$B$13,0)*价格阶梯!$B$13,"")</f>
        <v/>
      </c>
      <c r="I196" s="29">
        <f>IFERROR(ROUND($H196*价格阶梯!$C$17/100/价格阶梯!$B$13,0)*价格阶梯!$B$13,"")</f>
        <v/>
      </c>
      <c r="J196" s="29">
        <f>IFERROR(ROUND($H196*价格阶梯!$C$18/100/价格阶梯!$B$13,0)*价格阶梯!$B$13,"")</f>
        <v/>
      </c>
      <c r="K196" s="29">
        <f>IFERROR(ROUND($H196*价格阶梯!$C$19/100/价格阶梯!$B$13,0)*价格阶梯!$B$13,"")</f>
        <v/>
      </c>
      <c r="L196" s="29">
        <f>IFERROR(ROUND($H196*价格阶梯!$C$20/100/价格阶梯!$B$13,0)*价格阶梯!$B$13,"")</f>
        <v/>
      </c>
      <c r="M196" s="29">
        <f>IFERROR(ROUND($H196*价格阶梯!$C$21/100/价格阶梯!$B$13,0)*价格阶梯!$B$13,"")</f>
        <v/>
      </c>
      <c r="N196" s="29">
        <f>IFERROR(ROUND($H196*价格阶梯!$C$22/100/价格阶梯!$B$13,0)*价格阶梯!$B$13,"")</f>
        <v/>
      </c>
      <c r="O196" s="29">
        <f>IFERROR(ROUND($H196*价格阶梯!$C$23/100/价格阶梯!$B$13,0)*价格阶梯!$B$13,"")</f>
        <v/>
      </c>
      <c r="P196" s="29">
        <f>IFERROR(ROUND($H196*价格阶梯!$C$24/100/价格阶梯!$B$13,0)*价格阶梯!$B$13,"")</f>
        <v/>
      </c>
      <c r="Q196" s="29">
        <f>IFERROR(ROUND($H196*价格阶梯!$C$25/100/价格阶梯!$B$13,0)*价格阶梯!$B$13,"")</f>
        <v/>
      </c>
      <c r="R196" s="29">
        <f>IFERROR(ROUND($H196*价格阶梯!$C$26/100/价格阶梯!$B$13,0)*价格阶梯!$B$13,"")</f>
        <v/>
      </c>
    </row>
    <row r="197">
      <c r="A197" s="32">
        <f>$A196+1</f>
        <v/>
      </c>
      <c r="B197" s="9">
        <f>IF($A197="","",CHOOSE(WEEKDAY(A197,2),"周一","周二","周三","周四","周五","周六","周日"))</f>
        <v/>
      </c>
      <c r="C197" s="5" t="inlineStr">
        <is>
          <t>D4</t>
        </is>
      </c>
      <c r="D197" s="27" t="n">
        <v>0.756</v>
      </c>
      <c r="E197" s="21">
        <f>IF($C197="","",IF($C197="D1",1.5,IF($C197="D2",1.2,IF($C197="D3",0.95,IF($C197="D4",0.7,"")))))</f>
        <v/>
      </c>
      <c r="F197" s="21">
        <f>IF($C197="","",IF($C197="D1",2,IF($C197="D2",1.5,IF($C197="D3",1.1,IF($C197="D4",0.85,"")))))</f>
        <v/>
      </c>
      <c r="G197" s="9">
        <f>IF(OR($D197="",$E197=""),"",IF(AND($D197&gt;=$E197,$D197&lt;=$F197),"合规","超范围"))</f>
        <v/>
      </c>
      <c r="H197" s="29">
        <f>IFERROR(ROUND(价格阶梯!$B$4*$D197/价格阶梯!$B$13,0)*价格阶梯!$B$13,"")</f>
        <v/>
      </c>
      <c r="I197" s="29">
        <f>IFERROR(ROUND($H197*价格阶梯!$C$17/100/价格阶梯!$B$13,0)*价格阶梯!$B$13,"")</f>
        <v/>
      </c>
      <c r="J197" s="29">
        <f>IFERROR(ROUND($H197*价格阶梯!$C$18/100/价格阶梯!$B$13,0)*价格阶梯!$B$13,"")</f>
        <v/>
      </c>
      <c r="K197" s="29">
        <f>IFERROR(ROUND($H197*价格阶梯!$C$19/100/价格阶梯!$B$13,0)*价格阶梯!$B$13,"")</f>
        <v/>
      </c>
      <c r="L197" s="29">
        <f>IFERROR(ROUND($H197*价格阶梯!$C$20/100/价格阶梯!$B$13,0)*价格阶梯!$B$13,"")</f>
        <v/>
      </c>
      <c r="M197" s="29">
        <f>IFERROR(ROUND($H197*价格阶梯!$C$21/100/价格阶梯!$B$13,0)*价格阶梯!$B$13,"")</f>
        <v/>
      </c>
      <c r="N197" s="29">
        <f>IFERROR(ROUND($H197*价格阶梯!$C$22/100/价格阶梯!$B$13,0)*价格阶梯!$B$13,"")</f>
        <v/>
      </c>
      <c r="O197" s="29">
        <f>IFERROR(ROUND($H197*价格阶梯!$C$23/100/价格阶梯!$B$13,0)*价格阶梯!$B$13,"")</f>
        <v/>
      </c>
      <c r="P197" s="29">
        <f>IFERROR(ROUND($H197*价格阶梯!$C$24/100/价格阶梯!$B$13,0)*价格阶梯!$B$13,"")</f>
        <v/>
      </c>
      <c r="Q197" s="29">
        <f>IFERROR(ROUND($H197*价格阶梯!$C$25/100/价格阶梯!$B$13,0)*价格阶梯!$B$13,"")</f>
        <v/>
      </c>
      <c r="R197" s="29">
        <f>IFERROR(ROUND($H197*价格阶梯!$C$26/100/价格阶梯!$B$13,0)*价格阶梯!$B$13,"")</f>
        <v/>
      </c>
    </row>
    <row r="198">
      <c r="A198" s="32">
        <f>$A197+1</f>
        <v/>
      </c>
      <c r="B198" s="9">
        <f>IF($A198="","",CHOOSE(WEEKDAY(A198,2),"周一","周二","周三","周四","周五","周六","周日"))</f>
        <v/>
      </c>
      <c r="C198" s="5" t="inlineStr">
        <is>
          <t>D4</t>
        </is>
      </c>
      <c r="D198" s="27" t="n">
        <v>0.768</v>
      </c>
      <c r="E198" s="21">
        <f>IF($C198="","",IF($C198="D1",1.5,IF($C198="D2",1.2,IF($C198="D3",0.95,IF($C198="D4",0.7,"")))))</f>
        <v/>
      </c>
      <c r="F198" s="21">
        <f>IF($C198="","",IF($C198="D1",2,IF($C198="D2",1.5,IF($C198="D3",1.1,IF($C198="D4",0.85,"")))))</f>
        <v/>
      </c>
      <c r="G198" s="9">
        <f>IF(OR($D198="",$E198=""),"",IF(AND($D198&gt;=$E198,$D198&lt;=$F198),"合规","超范围"))</f>
        <v/>
      </c>
      <c r="H198" s="29">
        <f>IFERROR(ROUND(价格阶梯!$B$4*$D198/价格阶梯!$B$13,0)*价格阶梯!$B$13,"")</f>
        <v/>
      </c>
      <c r="I198" s="29">
        <f>IFERROR(ROUND($H198*价格阶梯!$C$17/100/价格阶梯!$B$13,0)*价格阶梯!$B$13,"")</f>
        <v/>
      </c>
      <c r="J198" s="29">
        <f>IFERROR(ROUND($H198*价格阶梯!$C$18/100/价格阶梯!$B$13,0)*价格阶梯!$B$13,"")</f>
        <v/>
      </c>
      <c r="K198" s="29">
        <f>IFERROR(ROUND($H198*价格阶梯!$C$19/100/价格阶梯!$B$13,0)*价格阶梯!$B$13,"")</f>
        <v/>
      </c>
      <c r="L198" s="29">
        <f>IFERROR(ROUND($H198*价格阶梯!$C$20/100/价格阶梯!$B$13,0)*价格阶梯!$B$13,"")</f>
        <v/>
      </c>
      <c r="M198" s="29">
        <f>IFERROR(ROUND($H198*价格阶梯!$C$21/100/价格阶梯!$B$13,0)*价格阶梯!$B$13,"")</f>
        <v/>
      </c>
      <c r="N198" s="29">
        <f>IFERROR(ROUND($H198*价格阶梯!$C$22/100/价格阶梯!$B$13,0)*价格阶梯!$B$13,"")</f>
        <v/>
      </c>
      <c r="O198" s="29">
        <f>IFERROR(ROUND($H198*价格阶梯!$C$23/100/价格阶梯!$B$13,0)*价格阶梯!$B$13,"")</f>
        <v/>
      </c>
      <c r="P198" s="29">
        <f>IFERROR(ROUND($H198*价格阶梯!$C$24/100/价格阶梯!$B$13,0)*价格阶梯!$B$13,"")</f>
        <v/>
      </c>
      <c r="Q198" s="29">
        <f>IFERROR(ROUND($H198*价格阶梯!$C$25/100/价格阶梯!$B$13,0)*价格阶梯!$B$13,"")</f>
        <v/>
      </c>
      <c r="R198" s="29">
        <f>IFERROR(ROUND($H198*价格阶梯!$C$26/100/价格阶梯!$B$13,0)*价格阶梯!$B$13,"")</f>
        <v/>
      </c>
    </row>
    <row r="199">
      <c r="A199" s="32">
        <f>$A198+1</f>
        <v/>
      </c>
      <c r="B199" s="9">
        <f>IF($A199="","",CHOOSE(WEEKDAY(A199,2),"周一","周二","周三","周四","周五","周六","周日"))</f>
        <v/>
      </c>
      <c r="C199" s="5" t="inlineStr">
        <is>
          <t>D4</t>
        </is>
      </c>
      <c r="D199" s="27" t="n">
        <v>0.78</v>
      </c>
      <c r="E199" s="21">
        <f>IF($C199="","",IF($C199="D1",1.5,IF($C199="D2",1.2,IF($C199="D3",0.95,IF($C199="D4",0.7,"")))))</f>
        <v/>
      </c>
      <c r="F199" s="21">
        <f>IF($C199="","",IF($C199="D1",2,IF($C199="D2",1.5,IF($C199="D3",1.1,IF($C199="D4",0.85,"")))))</f>
        <v/>
      </c>
      <c r="G199" s="9">
        <f>IF(OR($D199="",$E199=""),"",IF(AND($D199&gt;=$E199,$D199&lt;=$F199),"合规","超范围"))</f>
        <v/>
      </c>
      <c r="H199" s="29">
        <f>IFERROR(ROUND(价格阶梯!$B$4*$D199/价格阶梯!$B$13,0)*价格阶梯!$B$13,"")</f>
        <v/>
      </c>
      <c r="I199" s="29">
        <f>IFERROR(ROUND($H199*价格阶梯!$C$17/100/价格阶梯!$B$13,0)*价格阶梯!$B$13,"")</f>
        <v/>
      </c>
      <c r="J199" s="29">
        <f>IFERROR(ROUND($H199*价格阶梯!$C$18/100/价格阶梯!$B$13,0)*价格阶梯!$B$13,"")</f>
        <v/>
      </c>
      <c r="K199" s="29">
        <f>IFERROR(ROUND($H199*价格阶梯!$C$19/100/价格阶梯!$B$13,0)*价格阶梯!$B$13,"")</f>
        <v/>
      </c>
      <c r="L199" s="29">
        <f>IFERROR(ROUND($H199*价格阶梯!$C$20/100/价格阶梯!$B$13,0)*价格阶梯!$B$13,"")</f>
        <v/>
      </c>
      <c r="M199" s="29">
        <f>IFERROR(ROUND($H199*价格阶梯!$C$21/100/价格阶梯!$B$13,0)*价格阶梯!$B$13,"")</f>
        <v/>
      </c>
      <c r="N199" s="29">
        <f>IFERROR(ROUND($H199*价格阶梯!$C$22/100/价格阶梯!$B$13,0)*价格阶梯!$B$13,"")</f>
        <v/>
      </c>
      <c r="O199" s="29">
        <f>IFERROR(ROUND($H199*价格阶梯!$C$23/100/价格阶梯!$B$13,0)*价格阶梯!$B$13,"")</f>
        <v/>
      </c>
      <c r="P199" s="29">
        <f>IFERROR(ROUND($H199*价格阶梯!$C$24/100/价格阶梯!$B$13,0)*价格阶梯!$B$13,"")</f>
        <v/>
      </c>
      <c r="Q199" s="29">
        <f>IFERROR(ROUND($H199*价格阶梯!$C$25/100/价格阶梯!$B$13,0)*价格阶梯!$B$13,"")</f>
        <v/>
      </c>
      <c r="R199" s="29">
        <f>IFERROR(ROUND($H199*价格阶梯!$C$26/100/价格阶梯!$B$13,0)*价格阶梯!$B$13,"")</f>
        <v/>
      </c>
    </row>
    <row r="200">
      <c r="A200" s="32">
        <f>$A199+1</f>
        <v/>
      </c>
      <c r="B200" s="9">
        <f>IF($A200="","",CHOOSE(WEEKDAY(A200,2),"周一","周二","周三","周四","周五","周六","周日"))</f>
        <v/>
      </c>
      <c r="C200" s="5" t="inlineStr">
        <is>
          <t>D2</t>
        </is>
      </c>
      <c r="D200" s="27" t="n">
        <v>1.362</v>
      </c>
      <c r="E200" s="21">
        <f>IF($C200="","",IF($C200="D1",1.5,IF($C200="D2",1.2,IF($C200="D3",0.95,IF($C200="D4",0.7,"")))))</f>
        <v/>
      </c>
      <c r="F200" s="21">
        <f>IF($C200="","",IF($C200="D1",2,IF($C200="D2",1.5,IF($C200="D3",1.1,IF($C200="D4",0.85,"")))))</f>
        <v/>
      </c>
      <c r="G200" s="9">
        <f>IF(OR($D200="",$E200=""),"",IF(AND($D200&gt;=$E200,$D200&lt;=$F200),"合规","超范围"))</f>
        <v/>
      </c>
      <c r="H200" s="29">
        <f>IFERROR(ROUND(价格阶梯!$B$4*$D200/价格阶梯!$B$13,0)*价格阶梯!$B$13,"")</f>
        <v/>
      </c>
      <c r="I200" s="29">
        <f>IFERROR(ROUND($H200*价格阶梯!$C$17/100/价格阶梯!$B$13,0)*价格阶梯!$B$13,"")</f>
        <v/>
      </c>
      <c r="J200" s="29">
        <f>IFERROR(ROUND($H200*价格阶梯!$C$18/100/价格阶梯!$B$13,0)*价格阶梯!$B$13,"")</f>
        <v/>
      </c>
      <c r="K200" s="29">
        <f>IFERROR(ROUND($H200*价格阶梯!$C$19/100/价格阶梯!$B$13,0)*价格阶梯!$B$13,"")</f>
        <v/>
      </c>
      <c r="L200" s="29">
        <f>IFERROR(ROUND($H200*价格阶梯!$C$20/100/价格阶梯!$B$13,0)*价格阶梯!$B$13,"")</f>
        <v/>
      </c>
      <c r="M200" s="29">
        <f>IFERROR(ROUND($H200*价格阶梯!$C$21/100/价格阶梯!$B$13,0)*价格阶梯!$B$13,"")</f>
        <v/>
      </c>
      <c r="N200" s="29">
        <f>IFERROR(ROUND($H200*价格阶梯!$C$22/100/价格阶梯!$B$13,0)*价格阶梯!$B$13,"")</f>
        <v/>
      </c>
      <c r="O200" s="29">
        <f>IFERROR(ROUND($H200*价格阶梯!$C$23/100/价格阶梯!$B$13,0)*价格阶梯!$B$13,"")</f>
        <v/>
      </c>
      <c r="P200" s="29">
        <f>IFERROR(ROUND($H200*价格阶梯!$C$24/100/价格阶梯!$B$13,0)*价格阶梯!$B$13,"")</f>
        <v/>
      </c>
      <c r="Q200" s="29">
        <f>IFERROR(ROUND($H200*价格阶梯!$C$25/100/价格阶梯!$B$13,0)*价格阶梯!$B$13,"")</f>
        <v/>
      </c>
      <c r="R200" s="29">
        <f>IFERROR(ROUND($H200*价格阶梯!$C$26/100/价格阶梯!$B$13,0)*价格阶梯!$B$13,"")</f>
        <v/>
      </c>
    </row>
    <row r="201">
      <c r="A201" s="32">
        <f>$A200+1</f>
        <v/>
      </c>
      <c r="B201" s="9">
        <f>IF($A201="","",CHOOSE(WEEKDAY(A201,2),"周一","周二","周三","周四","周五","周六","周日"))</f>
        <v/>
      </c>
      <c r="C201" s="5" t="inlineStr">
        <is>
          <t>D2</t>
        </is>
      </c>
      <c r="D201" s="27" t="n">
        <v>1.374</v>
      </c>
      <c r="E201" s="21">
        <f>IF($C201="","",IF($C201="D1",1.5,IF($C201="D2",1.2,IF($C201="D3",0.95,IF($C201="D4",0.7,"")))))</f>
        <v/>
      </c>
      <c r="F201" s="21">
        <f>IF($C201="","",IF($C201="D1",2,IF($C201="D2",1.5,IF($C201="D3",1.1,IF($C201="D4",0.85,"")))))</f>
        <v/>
      </c>
      <c r="G201" s="9">
        <f>IF(OR($D201="",$E201=""),"",IF(AND($D201&gt;=$E201,$D201&lt;=$F201),"合规","超范围"))</f>
        <v/>
      </c>
      <c r="H201" s="29">
        <f>IFERROR(ROUND(价格阶梯!$B$4*$D201/价格阶梯!$B$13,0)*价格阶梯!$B$13,"")</f>
        <v/>
      </c>
      <c r="I201" s="29">
        <f>IFERROR(ROUND($H201*价格阶梯!$C$17/100/价格阶梯!$B$13,0)*价格阶梯!$B$13,"")</f>
        <v/>
      </c>
      <c r="J201" s="29">
        <f>IFERROR(ROUND($H201*价格阶梯!$C$18/100/价格阶梯!$B$13,0)*价格阶梯!$B$13,"")</f>
        <v/>
      </c>
      <c r="K201" s="29">
        <f>IFERROR(ROUND($H201*价格阶梯!$C$19/100/价格阶梯!$B$13,0)*价格阶梯!$B$13,"")</f>
        <v/>
      </c>
      <c r="L201" s="29">
        <f>IFERROR(ROUND($H201*价格阶梯!$C$20/100/价格阶梯!$B$13,0)*价格阶梯!$B$13,"")</f>
        <v/>
      </c>
      <c r="M201" s="29">
        <f>IFERROR(ROUND($H201*价格阶梯!$C$21/100/价格阶梯!$B$13,0)*价格阶梯!$B$13,"")</f>
        <v/>
      </c>
      <c r="N201" s="29">
        <f>IFERROR(ROUND($H201*价格阶梯!$C$22/100/价格阶梯!$B$13,0)*价格阶梯!$B$13,"")</f>
        <v/>
      </c>
      <c r="O201" s="29">
        <f>IFERROR(ROUND($H201*价格阶梯!$C$23/100/价格阶梯!$B$13,0)*价格阶梯!$B$13,"")</f>
        <v/>
      </c>
      <c r="P201" s="29">
        <f>IFERROR(ROUND($H201*价格阶梯!$C$24/100/价格阶梯!$B$13,0)*价格阶梯!$B$13,"")</f>
        <v/>
      </c>
      <c r="Q201" s="29">
        <f>IFERROR(ROUND($H201*价格阶梯!$C$25/100/价格阶梯!$B$13,0)*价格阶梯!$B$13,"")</f>
        <v/>
      </c>
      <c r="R201" s="29">
        <f>IFERROR(ROUND($H201*价格阶梯!$C$26/100/价格阶梯!$B$13,0)*价格阶梯!$B$13,"")</f>
        <v/>
      </c>
    </row>
    <row r="202">
      <c r="A202" s="32">
        <f>$A201+1</f>
        <v/>
      </c>
      <c r="B202" s="9">
        <f>IF($A202="","",CHOOSE(WEEKDAY(A202,2),"周一","周二","周三","周四","周五","周六","周日"))</f>
        <v/>
      </c>
      <c r="C202" s="5" t="inlineStr">
        <is>
          <t>D3</t>
        </is>
      </c>
      <c r="D202" s="27" t="n">
        <v>1.056</v>
      </c>
      <c r="E202" s="21">
        <f>IF($C202="","",IF($C202="D1",1.5,IF($C202="D2",1.2,IF($C202="D3",0.95,IF($C202="D4",0.7,"")))))</f>
        <v/>
      </c>
      <c r="F202" s="21">
        <f>IF($C202="","",IF($C202="D1",2,IF($C202="D2",1.5,IF($C202="D3",1.1,IF($C202="D4",0.85,"")))))</f>
        <v/>
      </c>
      <c r="G202" s="9">
        <f>IF(OR($D202="",$E202=""),"",IF(AND($D202&gt;=$E202,$D202&lt;=$F202),"合规","超范围"))</f>
        <v/>
      </c>
      <c r="H202" s="29">
        <f>IFERROR(ROUND(价格阶梯!$B$4*$D202/价格阶梯!$B$13,0)*价格阶梯!$B$13,"")</f>
        <v/>
      </c>
      <c r="I202" s="29">
        <f>IFERROR(ROUND($H202*价格阶梯!$C$17/100/价格阶梯!$B$13,0)*价格阶梯!$B$13,"")</f>
        <v/>
      </c>
      <c r="J202" s="29">
        <f>IFERROR(ROUND($H202*价格阶梯!$C$18/100/价格阶梯!$B$13,0)*价格阶梯!$B$13,"")</f>
        <v/>
      </c>
      <c r="K202" s="29">
        <f>IFERROR(ROUND($H202*价格阶梯!$C$19/100/价格阶梯!$B$13,0)*价格阶梯!$B$13,"")</f>
        <v/>
      </c>
      <c r="L202" s="29">
        <f>IFERROR(ROUND($H202*价格阶梯!$C$20/100/价格阶梯!$B$13,0)*价格阶梯!$B$13,"")</f>
        <v/>
      </c>
      <c r="M202" s="29">
        <f>IFERROR(ROUND($H202*价格阶梯!$C$21/100/价格阶梯!$B$13,0)*价格阶梯!$B$13,"")</f>
        <v/>
      </c>
      <c r="N202" s="29">
        <f>IFERROR(ROUND($H202*价格阶梯!$C$22/100/价格阶梯!$B$13,0)*价格阶梯!$B$13,"")</f>
        <v/>
      </c>
      <c r="O202" s="29">
        <f>IFERROR(ROUND($H202*价格阶梯!$C$23/100/价格阶梯!$B$13,0)*价格阶梯!$B$13,"")</f>
        <v/>
      </c>
      <c r="P202" s="29">
        <f>IFERROR(ROUND($H202*价格阶梯!$C$24/100/价格阶梯!$B$13,0)*价格阶梯!$B$13,"")</f>
        <v/>
      </c>
      <c r="Q202" s="29">
        <f>IFERROR(ROUND($H202*价格阶梯!$C$25/100/价格阶梯!$B$13,0)*价格阶梯!$B$13,"")</f>
        <v/>
      </c>
      <c r="R202" s="29">
        <f>IFERROR(ROUND($H202*价格阶梯!$C$26/100/价格阶梯!$B$13,0)*价格阶梯!$B$13,"")</f>
        <v/>
      </c>
    </row>
    <row r="203">
      <c r="A203" s="32">
        <f>$A202+1</f>
        <v/>
      </c>
      <c r="B203" s="9">
        <f>IF($A203="","",CHOOSE(WEEKDAY(A203,2),"周一","周二","周三","周四","周五","周六","周日"))</f>
        <v/>
      </c>
      <c r="C203" s="5" t="inlineStr">
        <is>
          <t>D3</t>
        </is>
      </c>
      <c r="D203" s="27" t="n">
        <v>0.984</v>
      </c>
      <c r="E203" s="21">
        <f>IF($C203="","",IF($C203="D1",1.5,IF($C203="D2",1.2,IF($C203="D3",0.95,IF($C203="D4",0.7,"")))))</f>
        <v/>
      </c>
      <c r="F203" s="21">
        <f>IF($C203="","",IF($C203="D1",2,IF($C203="D2",1.5,IF($C203="D3",1.1,IF($C203="D4",0.85,"")))))</f>
        <v/>
      </c>
      <c r="G203" s="9">
        <f>IF(OR($D203="",$E203=""),"",IF(AND($D203&gt;=$E203,$D203&lt;=$F203),"合规","超范围"))</f>
        <v/>
      </c>
      <c r="H203" s="29">
        <f>IFERROR(ROUND(价格阶梯!$B$4*$D203/价格阶梯!$B$13,0)*价格阶梯!$B$13,"")</f>
        <v/>
      </c>
      <c r="I203" s="29">
        <f>IFERROR(ROUND($H203*价格阶梯!$C$17/100/价格阶梯!$B$13,0)*价格阶梯!$B$13,"")</f>
        <v/>
      </c>
      <c r="J203" s="29">
        <f>IFERROR(ROUND($H203*价格阶梯!$C$18/100/价格阶梯!$B$13,0)*价格阶梯!$B$13,"")</f>
        <v/>
      </c>
      <c r="K203" s="29">
        <f>IFERROR(ROUND($H203*价格阶梯!$C$19/100/价格阶梯!$B$13,0)*价格阶梯!$B$13,"")</f>
        <v/>
      </c>
      <c r="L203" s="29">
        <f>IFERROR(ROUND($H203*价格阶梯!$C$20/100/价格阶梯!$B$13,0)*价格阶梯!$B$13,"")</f>
        <v/>
      </c>
      <c r="M203" s="29">
        <f>IFERROR(ROUND($H203*价格阶梯!$C$21/100/价格阶梯!$B$13,0)*价格阶梯!$B$13,"")</f>
        <v/>
      </c>
      <c r="N203" s="29">
        <f>IFERROR(ROUND($H203*价格阶梯!$C$22/100/价格阶梯!$B$13,0)*价格阶梯!$B$13,"")</f>
        <v/>
      </c>
      <c r="O203" s="29">
        <f>IFERROR(ROUND($H203*价格阶梯!$C$23/100/价格阶梯!$B$13,0)*价格阶梯!$B$13,"")</f>
        <v/>
      </c>
      <c r="P203" s="29">
        <f>IFERROR(ROUND($H203*价格阶梯!$C$24/100/价格阶梯!$B$13,0)*价格阶梯!$B$13,"")</f>
        <v/>
      </c>
      <c r="Q203" s="29">
        <f>IFERROR(ROUND($H203*价格阶梯!$C$25/100/价格阶梯!$B$13,0)*价格阶梯!$B$13,"")</f>
        <v/>
      </c>
      <c r="R203" s="29">
        <f>IFERROR(ROUND($H203*价格阶梯!$C$26/100/价格阶梯!$B$13,0)*价格阶梯!$B$13,"")</f>
        <v/>
      </c>
    </row>
    <row r="204">
      <c r="A204" s="32">
        <f>$A203+1</f>
        <v/>
      </c>
      <c r="B204" s="9">
        <f>IF($A204="","",CHOOSE(WEEKDAY(A204,2),"周一","周二","周三","周四","周五","周六","周日"))</f>
        <v/>
      </c>
      <c r="C204" s="5" t="inlineStr">
        <is>
          <t>D3</t>
        </is>
      </c>
      <c r="D204" s="27" t="n">
        <v>0.996</v>
      </c>
      <c r="E204" s="21">
        <f>IF($C204="","",IF($C204="D1",1.5,IF($C204="D2",1.2,IF($C204="D3",0.95,IF($C204="D4",0.7,"")))))</f>
        <v/>
      </c>
      <c r="F204" s="21">
        <f>IF($C204="","",IF($C204="D1",2,IF($C204="D2",1.5,IF($C204="D3",1.1,IF($C204="D4",0.85,"")))))</f>
        <v/>
      </c>
      <c r="G204" s="9">
        <f>IF(OR($D204="",$E204=""),"",IF(AND($D204&gt;=$E204,$D204&lt;=$F204),"合规","超范围"))</f>
        <v/>
      </c>
      <c r="H204" s="29">
        <f>IFERROR(ROUND(价格阶梯!$B$4*$D204/价格阶梯!$B$13,0)*价格阶梯!$B$13,"")</f>
        <v/>
      </c>
      <c r="I204" s="29">
        <f>IFERROR(ROUND($H204*价格阶梯!$C$17/100/价格阶梯!$B$13,0)*价格阶梯!$B$13,"")</f>
        <v/>
      </c>
      <c r="J204" s="29">
        <f>IFERROR(ROUND($H204*价格阶梯!$C$18/100/价格阶梯!$B$13,0)*价格阶梯!$B$13,"")</f>
        <v/>
      </c>
      <c r="K204" s="29">
        <f>IFERROR(ROUND($H204*价格阶梯!$C$19/100/价格阶梯!$B$13,0)*价格阶梯!$B$13,"")</f>
        <v/>
      </c>
      <c r="L204" s="29">
        <f>IFERROR(ROUND($H204*价格阶梯!$C$20/100/价格阶梯!$B$13,0)*价格阶梯!$B$13,"")</f>
        <v/>
      </c>
      <c r="M204" s="29">
        <f>IFERROR(ROUND($H204*价格阶梯!$C$21/100/价格阶梯!$B$13,0)*价格阶梯!$B$13,"")</f>
        <v/>
      </c>
      <c r="N204" s="29">
        <f>IFERROR(ROUND($H204*价格阶梯!$C$22/100/价格阶梯!$B$13,0)*价格阶梯!$B$13,"")</f>
        <v/>
      </c>
      <c r="O204" s="29">
        <f>IFERROR(ROUND($H204*价格阶梯!$C$23/100/价格阶梯!$B$13,0)*价格阶梯!$B$13,"")</f>
        <v/>
      </c>
      <c r="P204" s="29">
        <f>IFERROR(ROUND($H204*价格阶梯!$C$24/100/价格阶梯!$B$13,0)*价格阶梯!$B$13,"")</f>
        <v/>
      </c>
      <c r="Q204" s="29">
        <f>IFERROR(ROUND($H204*价格阶梯!$C$25/100/价格阶梯!$B$13,0)*价格阶梯!$B$13,"")</f>
        <v/>
      </c>
      <c r="R204" s="29">
        <f>IFERROR(ROUND($H204*价格阶梯!$C$26/100/价格阶梯!$B$13,0)*价格阶梯!$B$13,"")</f>
        <v/>
      </c>
    </row>
    <row r="205">
      <c r="A205" s="32">
        <f>$A204+1</f>
        <v/>
      </c>
      <c r="B205" s="9">
        <f>IF($A205="","",CHOOSE(WEEKDAY(A205,2),"周一","周二","周三","周四","周五","周六","周日"))</f>
        <v/>
      </c>
      <c r="C205" s="5" t="inlineStr">
        <is>
          <t>D3</t>
        </is>
      </c>
      <c r="D205" s="27" t="n">
        <v>1.008</v>
      </c>
      <c r="E205" s="21">
        <f>IF($C205="","",IF($C205="D1",1.5,IF($C205="D2",1.2,IF($C205="D3",0.95,IF($C205="D4",0.7,"")))))</f>
        <v/>
      </c>
      <c r="F205" s="21">
        <f>IF($C205="","",IF($C205="D1",2,IF($C205="D2",1.5,IF($C205="D3",1.1,IF($C205="D4",0.85,"")))))</f>
        <v/>
      </c>
      <c r="G205" s="9">
        <f>IF(OR($D205="",$E205=""),"",IF(AND($D205&gt;=$E205,$D205&lt;=$F205),"合规","超范围"))</f>
        <v/>
      </c>
      <c r="H205" s="29">
        <f>IFERROR(ROUND(价格阶梯!$B$4*$D205/价格阶梯!$B$13,0)*价格阶梯!$B$13,"")</f>
        <v/>
      </c>
      <c r="I205" s="29">
        <f>IFERROR(ROUND($H205*价格阶梯!$C$17/100/价格阶梯!$B$13,0)*价格阶梯!$B$13,"")</f>
        <v/>
      </c>
      <c r="J205" s="29">
        <f>IFERROR(ROUND($H205*价格阶梯!$C$18/100/价格阶梯!$B$13,0)*价格阶梯!$B$13,"")</f>
        <v/>
      </c>
      <c r="K205" s="29">
        <f>IFERROR(ROUND($H205*价格阶梯!$C$19/100/价格阶梯!$B$13,0)*价格阶梯!$B$13,"")</f>
        <v/>
      </c>
      <c r="L205" s="29">
        <f>IFERROR(ROUND($H205*价格阶梯!$C$20/100/价格阶梯!$B$13,0)*价格阶梯!$B$13,"")</f>
        <v/>
      </c>
      <c r="M205" s="29">
        <f>IFERROR(ROUND($H205*价格阶梯!$C$21/100/价格阶梯!$B$13,0)*价格阶梯!$B$13,"")</f>
        <v/>
      </c>
      <c r="N205" s="29">
        <f>IFERROR(ROUND($H205*价格阶梯!$C$22/100/价格阶梯!$B$13,0)*价格阶梯!$B$13,"")</f>
        <v/>
      </c>
      <c r="O205" s="29">
        <f>IFERROR(ROUND($H205*价格阶梯!$C$23/100/价格阶梯!$B$13,0)*价格阶梯!$B$13,"")</f>
        <v/>
      </c>
      <c r="P205" s="29">
        <f>IFERROR(ROUND($H205*价格阶梯!$C$24/100/价格阶梯!$B$13,0)*价格阶梯!$B$13,"")</f>
        <v/>
      </c>
      <c r="Q205" s="29">
        <f>IFERROR(ROUND($H205*价格阶梯!$C$25/100/价格阶梯!$B$13,0)*价格阶梯!$B$13,"")</f>
        <v/>
      </c>
      <c r="R205" s="29">
        <f>IFERROR(ROUND($H205*价格阶梯!$C$26/100/价格阶梯!$B$13,0)*价格阶梯!$B$13,"")</f>
        <v/>
      </c>
    </row>
    <row r="206">
      <c r="A206" s="32">
        <f>$A205+1</f>
        <v/>
      </c>
      <c r="B206" s="9">
        <f>IF($A206="","",CHOOSE(WEEKDAY(A206,2),"周一","周二","周三","周四","周五","周六","周日"))</f>
        <v/>
      </c>
      <c r="C206" s="5" t="inlineStr">
        <is>
          <t>D3</t>
        </is>
      </c>
      <c r="D206" s="27" t="n">
        <v>1.02</v>
      </c>
      <c r="E206" s="21">
        <f>IF($C206="","",IF($C206="D1",1.5,IF($C206="D2",1.2,IF($C206="D3",0.95,IF($C206="D4",0.7,"")))))</f>
        <v/>
      </c>
      <c r="F206" s="21">
        <f>IF($C206="","",IF($C206="D1",2,IF($C206="D2",1.5,IF($C206="D3",1.1,IF($C206="D4",0.85,"")))))</f>
        <v/>
      </c>
      <c r="G206" s="9">
        <f>IF(OR($D206="",$E206=""),"",IF(AND($D206&gt;=$E206,$D206&lt;=$F206),"合规","超范围"))</f>
        <v/>
      </c>
      <c r="H206" s="29">
        <f>IFERROR(ROUND(价格阶梯!$B$4*$D206/价格阶梯!$B$13,0)*价格阶梯!$B$13,"")</f>
        <v/>
      </c>
      <c r="I206" s="29">
        <f>IFERROR(ROUND($H206*价格阶梯!$C$17/100/价格阶梯!$B$13,0)*价格阶梯!$B$13,"")</f>
        <v/>
      </c>
      <c r="J206" s="29">
        <f>IFERROR(ROUND($H206*价格阶梯!$C$18/100/价格阶梯!$B$13,0)*价格阶梯!$B$13,"")</f>
        <v/>
      </c>
      <c r="K206" s="29">
        <f>IFERROR(ROUND($H206*价格阶梯!$C$19/100/价格阶梯!$B$13,0)*价格阶梯!$B$13,"")</f>
        <v/>
      </c>
      <c r="L206" s="29">
        <f>IFERROR(ROUND($H206*价格阶梯!$C$20/100/价格阶梯!$B$13,0)*价格阶梯!$B$13,"")</f>
        <v/>
      </c>
      <c r="M206" s="29">
        <f>IFERROR(ROUND($H206*价格阶梯!$C$21/100/价格阶梯!$B$13,0)*价格阶梯!$B$13,"")</f>
        <v/>
      </c>
      <c r="N206" s="29">
        <f>IFERROR(ROUND($H206*价格阶梯!$C$22/100/价格阶梯!$B$13,0)*价格阶梯!$B$13,"")</f>
        <v/>
      </c>
      <c r="O206" s="29">
        <f>IFERROR(ROUND($H206*价格阶梯!$C$23/100/价格阶梯!$B$13,0)*价格阶梯!$B$13,"")</f>
        <v/>
      </c>
      <c r="P206" s="29">
        <f>IFERROR(ROUND($H206*价格阶梯!$C$24/100/价格阶梯!$B$13,0)*价格阶梯!$B$13,"")</f>
        <v/>
      </c>
      <c r="Q206" s="29">
        <f>IFERROR(ROUND($H206*价格阶梯!$C$25/100/价格阶梯!$B$13,0)*价格阶梯!$B$13,"")</f>
        <v/>
      </c>
      <c r="R206" s="29">
        <f>IFERROR(ROUND($H206*价格阶梯!$C$26/100/价格阶梯!$B$13,0)*价格阶梯!$B$13,"")</f>
        <v/>
      </c>
    </row>
    <row r="207">
      <c r="A207" s="32">
        <f>$A206+1</f>
        <v/>
      </c>
      <c r="B207" s="9">
        <f>IF($A207="","",CHOOSE(WEEKDAY(A207,2),"周一","周二","周三","周四","周五","周六","周日"))</f>
        <v/>
      </c>
      <c r="C207" s="5" t="inlineStr">
        <is>
          <t>D2</t>
        </is>
      </c>
      <c r="D207" s="27" t="n">
        <v>1.362</v>
      </c>
      <c r="E207" s="21">
        <f>IF($C207="","",IF($C207="D1",1.5,IF($C207="D2",1.2,IF($C207="D3",0.95,IF($C207="D4",0.7,"")))))</f>
        <v/>
      </c>
      <c r="F207" s="21">
        <f>IF($C207="","",IF($C207="D1",2,IF($C207="D2",1.5,IF($C207="D3",1.1,IF($C207="D4",0.85,"")))))</f>
        <v/>
      </c>
      <c r="G207" s="9">
        <f>IF(OR($D207="",$E207=""),"",IF(AND($D207&gt;=$E207,$D207&lt;=$F207),"合规","超范围"))</f>
        <v/>
      </c>
      <c r="H207" s="29">
        <f>IFERROR(ROUND(价格阶梯!$B$4*$D207/价格阶梯!$B$13,0)*价格阶梯!$B$13,"")</f>
        <v/>
      </c>
      <c r="I207" s="29">
        <f>IFERROR(ROUND($H207*价格阶梯!$C$17/100/价格阶梯!$B$13,0)*价格阶梯!$B$13,"")</f>
        <v/>
      </c>
      <c r="J207" s="29">
        <f>IFERROR(ROUND($H207*价格阶梯!$C$18/100/价格阶梯!$B$13,0)*价格阶梯!$B$13,"")</f>
        <v/>
      </c>
      <c r="K207" s="29">
        <f>IFERROR(ROUND($H207*价格阶梯!$C$19/100/价格阶梯!$B$13,0)*价格阶梯!$B$13,"")</f>
        <v/>
      </c>
      <c r="L207" s="29">
        <f>IFERROR(ROUND($H207*价格阶梯!$C$20/100/价格阶梯!$B$13,0)*价格阶梯!$B$13,"")</f>
        <v/>
      </c>
      <c r="M207" s="29">
        <f>IFERROR(ROUND($H207*价格阶梯!$C$21/100/价格阶梯!$B$13,0)*价格阶梯!$B$13,"")</f>
        <v/>
      </c>
      <c r="N207" s="29">
        <f>IFERROR(ROUND($H207*价格阶梯!$C$22/100/价格阶梯!$B$13,0)*价格阶梯!$B$13,"")</f>
        <v/>
      </c>
      <c r="O207" s="29">
        <f>IFERROR(ROUND($H207*价格阶梯!$C$23/100/价格阶梯!$B$13,0)*价格阶梯!$B$13,"")</f>
        <v/>
      </c>
      <c r="P207" s="29">
        <f>IFERROR(ROUND($H207*价格阶梯!$C$24/100/价格阶梯!$B$13,0)*价格阶梯!$B$13,"")</f>
        <v/>
      </c>
      <c r="Q207" s="29">
        <f>IFERROR(ROUND($H207*价格阶梯!$C$25/100/价格阶梯!$B$13,0)*价格阶梯!$B$13,"")</f>
        <v/>
      </c>
      <c r="R207" s="29">
        <f>IFERROR(ROUND($H207*价格阶梯!$C$26/100/价格阶梯!$B$13,0)*价格阶梯!$B$13,"")</f>
        <v/>
      </c>
    </row>
    <row r="208">
      <c r="A208" s="32">
        <f>$A207+1</f>
        <v/>
      </c>
      <c r="B208" s="9">
        <f>IF($A208="","",CHOOSE(WEEKDAY(A208,2),"周一","周二","周三","周四","周五","周六","周日"))</f>
        <v/>
      </c>
      <c r="C208" s="5" t="inlineStr">
        <is>
          <t>D2</t>
        </is>
      </c>
      <c r="D208" s="27" t="n">
        <v>1.374</v>
      </c>
      <c r="E208" s="21">
        <f>IF($C208="","",IF($C208="D1",1.5,IF($C208="D2",1.2,IF($C208="D3",0.95,IF($C208="D4",0.7,"")))))</f>
        <v/>
      </c>
      <c r="F208" s="21">
        <f>IF($C208="","",IF($C208="D1",2,IF($C208="D2",1.5,IF($C208="D3",1.1,IF($C208="D4",0.85,"")))))</f>
        <v/>
      </c>
      <c r="G208" s="9">
        <f>IF(OR($D208="",$E208=""),"",IF(AND($D208&gt;=$E208,$D208&lt;=$F208),"合规","超范围"))</f>
        <v/>
      </c>
      <c r="H208" s="29">
        <f>IFERROR(ROUND(价格阶梯!$B$4*$D208/价格阶梯!$B$13,0)*价格阶梯!$B$13,"")</f>
        <v/>
      </c>
      <c r="I208" s="29">
        <f>IFERROR(ROUND($H208*价格阶梯!$C$17/100/价格阶梯!$B$13,0)*价格阶梯!$B$13,"")</f>
        <v/>
      </c>
      <c r="J208" s="29">
        <f>IFERROR(ROUND($H208*价格阶梯!$C$18/100/价格阶梯!$B$13,0)*价格阶梯!$B$13,"")</f>
        <v/>
      </c>
      <c r="K208" s="29">
        <f>IFERROR(ROUND($H208*价格阶梯!$C$19/100/价格阶梯!$B$13,0)*价格阶梯!$B$13,"")</f>
        <v/>
      </c>
      <c r="L208" s="29">
        <f>IFERROR(ROUND($H208*价格阶梯!$C$20/100/价格阶梯!$B$13,0)*价格阶梯!$B$13,"")</f>
        <v/>
      </c>
      <c r="M208" s="29">
        <f>IFERROR(ROUND($H208*价格阶梯!$C$21/100/价格阶梯!$B$13,0)*价格阶梯!$B$13,"")</f>
        <v/>
      </c>
      <c r="N208" s="29">
        <f>IFERROR(ROUND($H208*价格阶梯!$C$22/100/价格阶梯!$B$13,0)*价格阶梯!$B$13,"")</f>
        <v/>
      </c>
      <c r="O208" s="29">
        <f>IFERROR(ROUND($H208*价格阶梯!$C$23/100/价格阶梯!$B$13,0)*价格阶梯!$B$13,"")</f>
        <v/>
      </c>
      <c r="P208" s="29">
        <f>IFERROR(ROUND($H208*价格阶梯!$C$24/100/价格阶梯!$B$13,0)*价格阶梯!$B$13,"")</f>
        <v/>
      </c>
      <c r="Q208" s="29">
        <f>IFERROR(ROUND($H208*价格阶梯!$C$25/100/价格阶梯!$B$13,0)*价格阶梯!$B$13,"")</f>
        <v/>
      </c>
      <c r="R208" s="29">
        <f>IFERROR(ROUND($H208*价格阶梯!$C$26/100/价格阶梯!$B$13,0)*价格阶梯!$B$13,"")</f>
        <v/>
      </c>
    </row>
    <row r="209">
      <c r="A209" s="32">
        <f>$A208+1</f>
        <v/>
      </c>
      <c r="B209" s="9">
        <f>IF($A209="","",CHOOSE(WEEKDAY(A209,2),"周一","周二","周三","周四","周五","周六","周日"))</f>
        <v/>
      </c>
      <c r="C209" s="5" t="inlineStr">
        <is>
          <t>D3</t>
        </is>
      </c>
      <c r="D209" s="27" t="n">
        <v>1.056</v>
      </c>
      <c r="E209" s="21">
        <f>IF($C209="","",IF($C209="D1",1.5,IF($C209="D2",1.2,IF($C209="D3",0.95,IF($C209="D4",0.7,"")))))</f>
        <v/>
      </c>
      <c r="F209" s="21">
        <f>IF($C209="","",IF($C209="D1",2,IF($C209="D2",1.5,IF($C209="D3",1.1,IF($C209="D4",0.85,"")))))</f>
        <v/>
      </c>
      <c r="G209" s="9">
        <f>IF(OR($D209="",$E209=""),"",IF(AND($D209&gt;=$E209,$D209&lt;=$F209),"合规","超范围"))</f>
        <v/>
      </c>
      <c r="H209" s="29">
        <f>IFERROR(ROUND(价格阶梯!$B$4*$D209/价格阶梯!$B$13,0)*价格阶梯!$B$13,"")</f>
        <v/>
      </c>
      <c r="I209" s="29">
        <f>IFERROR(ROUND($H209*价格阶梯!$C$17/100/价格阶梯!$B$13,0)*价格阶梯!$B$13,"")</f>
        <v/>
      </c>
      <c r="J209" s="29">
        <f>IFERROR(ROUND($H209*价格阶梯!$C$18/100/价格阶梯!$B$13,0)*价格阶梯!$B$13,"")</f>
        <v/>
      </c>
      <c r="K209" s="29">
        <f>IFERROR(ROUND($H209*价格阶梯!$C$19/100/价格阶梯!$B$13,0)*价格阶梯!$B$13,"")</f>
        <v/>
      </c>
      <c r="L209" s="29">
        <f>IFERROR(ROUND($H209*价格阶梯!$C$20/100/价格阶梯!$B$13,0)*价格阶梯!$B$13,"")</f>
        <v/>
      </c>
      <c r="M209" s="29">
        <f>IFERROR(ROUND($H209*价格阶梯!$C$21/100/价格阶梯!$B$13,0)*价格阶梯!$B$13,"")</f>
        <v/>
      </c>
      <c r="N209" s="29">
        <f>IFERROR(ROUND($H209*价格阶梯!$C$22/100/价格阶梯!$B$13,0)*价格阶梯!$B$13,"")</f>
        <v/>
      </c>
      <c r="O209" s="29">
        <f>IFERROR(ROUND($H209*价格阶梯!$C$23/100/价格阶梯!$B$13,0)*价格阶梯!$B$13,"")</f>
        <v/>
      </c>
      <c r="P209" s="29">
        <f>IFERROR(ROUND($H209*价格阶梯!$C$24/100/价格阶梯!$B$13,0)*价格阶梯!$B$13,"")</f>
        <v/>
      </c>
      <c r="Q209" s="29">
        <f>IFERROR(ROUND($H209*价格阶梯!$C$25/100/价格阶梯!$B$13,0)*价格阶梯!$B$13,"")</f>
        <v/>
      </c>
      <c r="R209" s="29">
        <f>IFERROR(ROUND($H209*价格阶梯!$C$26/100/价格阶梯!$B$13,0)*价格阶梯!$B$13,"")</f>
        <v/>
      </c>
    </row>
    <row r="210">
      <c r="A210" s="32">
        <f>$A209+1</f>
        <v/>
      </c>
      <c r="B210" s="9">
        <f>IF($A210="","",CHOOSE(WEEKDAY(A210,2),"周一","周二","周三","周四","周五","周六","周日"))</f>
        <v/>
      </c>
      <c r="C210" s="5" t="inlineStr">
        <is>
          <t>D3</t>
        </is>
      </c>
      <c r="D210" s="27" t="n">
        <v>0.984</v>
      </c>
      <c r="E210" s="21">
        <f>IF($C210="","",IF($C210="D1",1.5,IF($C210="D2",1.2,IF($C210="D3",0.95,IF($C210="D4",0.7,"")))))</f>
        <v/>
      </c>
      <c r="F210" s="21">
        <f>IF($C210="","",IF($C210="D1",2,IF($C210="D2",1.5,IF($C210="D3",1.1,IF($C210="D4",0.85,"")))))</f>
        <v/>
      </c>
      <c r="G210" s="9">
        <f>IF(OR($D210="",$E210=""),"",IF(AND($D210&gt;=$E210,$D210&lt;=$F210),"合规","超范围"))</f>
        <v/>
      </c>
      <c r="H210" s="29">
        <f>IFERROR(ROUND(价格阶梯!$B$4*$D210/价格阶梯!$B$13,0)*价格阶梯!$B$13,"")</f>
        <v/>
      </c>
      <c r="I210" s="29">
        <f>IFERROR(ROUND($H210*价格阶梯!$C$17/100/价格阶梯!$B$13,0)*价格阶梯!$B$13,"")</f>
        <v/>
      </c>
      <c r="J210" s="29">
        <f>IFERROR(ROUND($H210*价格阶梯!$C$18/100/价格阶梯!$B$13,0)*价格阶梯!$B$13,"")</f>
        <v/>
      </c>
      <c r="K210" s="29">
        <f>IFERROR(ROUND($H210*价格阶梯!$C$19/100/价格阶梯!$B$13,0)*价格阶梯!$B$13,"")</f>
        <v/>
      </c>
      <c r="L210" s="29">
        <f>IFERROR(ROUND($H210*价格阶梯!$C$20/100/价格阶梯!$B$13,0)*价格阶梯!$B$13,"")</f>
        <v/>
      </c>
      <c r="M210" s="29">
        <f>IFERROR(ROUND($H210*价格阶梯!$C$21/100/价格阶梯!$B$13,0)*价格阶梯!$B$13,"")</f>
        <v/>
      </c>
      <c r="N210" s="29">
        <f>IFERROR(ROUND($H210*价格阶梯!$C$22/100/价格阶梯!$B$13,0)*价格阶梯!$B$13,"")</f>
        <v/>
      </c>
      <c r="O210" s="29">
        <f>IFERROR(ROUND($H210*价格阶梯!$C$23/100/价格阶梯!$B$13,0)*价格阶梯!$B$13,"")</f>
        <v/>
      </c>
      <c r="P210" s="29">
        <f>IFERROR(ROUND($H210*价格阶梯!$C$24/100/价格阶梯!$B$13,0)*价格阶梯!$B$13,"")</f>
        <v/>
      </c>
      <c r="Q210" s="29">
        <f>IFERROR(ROUND($H210*价格阶梯!$C$25/100/价格阶梯!$B$13,0)*价格阶梯!$B$13,"")</f>
        <v/>
      </c>
      <c r="R210" s="29">
        <f>IFERROR(ROUND($H210*价格阶梯!$C$26/100/价格阶梯!$B$13,0)*价格阶梯!$B$13,"")</f>
        <v/>
      </c>
    </row>
    <row r="211">
      <c r="A211" s="32">
        <f>$A210+1</f>
        <v/>
      </c>
      <c r="B211" s="9">
        <f>IF($A211="","",CHOOSE(WEEKDAY(A211,2),"周一","周二","周三","周四","周五","周六","周日"))</f>
        <v/>
      </c>
      <c r="C211" s="5" t="inlineStr">
        <is>
          <t>D3</t>
        </is>
      </c>
      <c r="D211" s="27" t="n">
        <v>0.996</v>
      </c>
      <c r="E211" s="21">
        <f>IF($C211="","",IF($C211="D1",1.5,IF($C211="D2",1.2,IF($C211="D3",0.95,IF($C211="D4",0.7,"")))))</f>
        <v/>
      </c>
      <c r="F211" s="21">
        <f>IF($C211="","",IF($C211="D1",2,IF($C211="D2",1.5,IF($C211="D3",1.1,IF($C211="D4",0.85,"")))))</f>
        <v/>
      </c>
      <c r="G211" s="9">
        <f>IF(OR($D211="",$E211=""),"",IF(AND($D211&gt;=$E211,$D211&lt;=$F211),"合规","超范围"))</f>
        <v/>
      </c>
      <c r="H211" s="29">
        <f>IFERROR(ROUND(价格阶梯!$B$4*$D211/价格阶梯!$B$13,0)*价格阶梯!$B$13,"")</f>
        <v/>
      </c>
      <c r="I211" s="29">
        <f>IFERROR(ROUND($H211*价格阶梯!$C$17/100/价格阶梯!$B$13,0)*价格阶梯!$B$13,"")</f>
        <v/>
      </c>
      <c r="J211" s="29">
        <f>IFERROR(ROUND($H211*价格阶梯!$C$18/100/价格阶梯!$B$13,0)*价格阶梯!$B$13,"")</f>
        <v/>
      </c>
      <c r="K211" s="29">
        <f>IFERROR(ROUND($H211*价格阶梯!$C$19/100/价格阶梯!$B$13,0)*价格阶梯!$B$13,"")</f>
        <v/>
      </c>
      <c r="L211" s="29">
        <f>IFERROR(ROUND($H211*价格阶梯!$C$20/100/价格阶梯!$B$13,0)*价格阶梯!$B$13,"")</f>
        <v/>
      </c>
      <c r="M211" s="29">
        <f>IFERROR(ROUND($H211*价格阶梯!$C$21/100/价格阶梯!$B$13,0)*价格阶梯!$B$13,"")</f>
        <v/>
      </c>
      <c r="N211" s="29">
        <f>IFERROR(ROUND($H211*价格阶梯!$C$22/100/价格阶梯!$B$13,0)*价格阶梯!$B$13,"")</f>
        <v/>
      </c>
      <c r="O211" s="29">
        <f>IFERROR(ROUND($H211*价格阶梯!$C$23/100/价格阶梯!$B$13,0)*价格阶梯!$B$13,"")</f>
        <v/>
      </c>
      <c r="P211" s="29">
        <f>IFERROR(ROUND($H211*价格阶梯!$C$24/100/价格阶梯!$B$13,0)*价格阶梯!$B$13,"")</f>
        <v/>
      </c>
      <c r="Q211" s="29">
        <f>IFERROR(ROUND($H211*价格阶梯!$C$25/100/价格阶梯!$B$13,0)*价格阶梯!$B$13,"")</f>
        <v/>
      </c>
      <c r="R211" s="29">
        <f>IFERROR(ROUND($H211*价格阶梯!$C$26/100/价格阶梯!$B$13,0)*价格阶梯!$B$13,"")</f>
        <v/>
      </c>
    </row>
    <row r="212">
      <c r="A212" s="32">
        <f>$A211+1</f>
        <v/>
      </c>
      <c r="B212" s="9">
        <f>IF($A212="","",CHOOSE(WEEKDAY(A212,2),"周一","周二","周三","周四","周五","周六","周日"))</f>
        <v/>
      </c>
      <c r="C212" s="5" t="inlineStr">
        <is>
          <t>D3</t>
        </is>
      </c>
      <c r="D212" s="27" t="n">
        <v>1.008</v>
      </c>
      <c r="E212" s="21">
        <f>IF($C212="","",IF($C212="D1",1.5,IF($C212="D2",1.2,IF($C212="D3",0.95,IF($C212="D4",0.7,"")))))</f>
        <v/>
      </c>
      <c r="F212" s="21">
        <f>IF($C212="","",IF($C212="D1",2,IF($C212="D2",1.5,IF($C212="D3",1.1,IF($C212="D4",0.85,"")))))</f>
        <v/>
      </c>
      <c r="G212" s="9">
        <f>IF(OR($D212="",$E212=""),"",IF(AND($D212&gt;=$E212,$D212&lt;=$F212),"合规","超范围"))</f>
        <v/>
      </c>
      <c r="H212" s="29">
        <f>IFERROR(ROUND(价格阶梯!$B$4*$D212/价格阶梯!$B$13,0)*价格阶梯!$B$13,"")</f>
        <v/>
      </c>
      <c r="I212" s="29">
        <f>IFERROR(ROUND($H212*价格阶梯!$C$17/100/价格阶梯!$B$13,0)*价格阶梯!$B$13,"")</f>
        <v/>
      </c>
      <c r="J212" s="29">
        <f>IFERROR(ROUND($H212*价格阶梯!$C$18/100/价格阶梯!$B$13,0)*价格阶梯!$B$13,"")</f>
        <v/>
      </c>
      <c r="K212" s="29">
        <f>IFERROR(ROUND($H212*价格阶梯!$C$19/100/价格阶梯!$B$13,0)*价格阶梯!$B$13,"")</f>
        <v/>
      </c>
      <c r="L212" s="29">
        <f>IFERROR(ROUND($H212*价格阶梯!$C$20/100/价格阶梯!$B$13,0)*价格阶梯!$B$13,"")</f>
        <v/>
      </c>
      <c r="M212" s="29">
        <f>IFERROR(ROUND($H212*价格阶梯!$C$21/100/价格阶梯!$B$13,0)*价格阶梯!$B$13,"")</f>
        <v/>
      </c>
      <c r="N212" s="29">
        <f>IFERROR(ROUND($H212*价格阶梯!$C$22/100/价格阶梯!$B$13,0)*价格阶梯!$B$13,"")</f>
        <v/>
      </c>
      <c r="O212" s="29">
        <f>IFERROR(ROUND($H212*价格阶梯!$C$23/100/价格阶梯!$B$13,0)*价格阶梯!$B$13,"")</f>
        <v/>
      </c>
      <c r="P212" s="29">
        <f>IFERROR(ROUND($H212*价格阶梯!$C$24/100/价格阶梯!$B$13,0)*价格阶梯!$B$13,"")</f>
        <v/>
      </c>
      <c r="Q212" s="29">
        <f>IFERROR(ROUND($H212*价格阶梯!$C$25/100/价格阶梯!$B$13,0)*价格阶梯!$B$13,"")</f>
        <v/>
      </c>
      <c r="R212" s="29">
        <f>IFERROR(ROUND($H212*价格阶梯!$C$26/100/价格阶梯!$B$13,0)*价格阶梯!$B$13,"")</f>
        <v/>
      </c>
    </row>
    <row r="213">
      <c r="A213" s="32">
        <f>$A212+1</f>
        <v/>
      </c>
      <c r="B213" s="9">
        <f>IF($A213="","",CHOOSE(WEEKDAY(A213,2),"周一","周二","周三","周四","周五","周六","周日"))</f>
        <v/>
      </c>
      <c r="C213" s="5" t="inlineStr">
        <is>
          <t>D3</t>
        </is>
      </c>
      <c r="D213" s="27" t="n">
        <v>1.02</v>
      </c>
      <c r="E213" s="21">
        <f>IF($C213="","",IF($C213="D1",1.5,IF($C213="D2",1.2,IF($C213="D3",0.95,IF($C213="D4",0.7,"")))))</f>
        <v/>
      </c>
      <c r="F213" s="21">
        <f>IF($C213="","",IF($C213="D1",2,IF($C213="D2",1.5,IF($C213="D3",1.1,IF($C213="D4",0.85,"")))))</f>
        <v/>
      </c>
      <c r="G213" s="9">
        <f>IF(OR($D213="",$E213=""),"",IF(AND($D213&gt;=$E213,$D213&lt;=$F213),"合规","超范围"))</f>
        <v/>
      </c>
      <c r="H213" s="29">
        <f>IFERROR(ROUND(价格阶梯!$B$4*$D213/价格阶梯!$B$13,0)*价格阶梯!$B$13,"")</f>
        <v/>
      </c>
      <c r="I213" s="29">
        <f>IFERROR(ROUND($H213*价格阶梯!$C$17/100/价格阶梯!$B$13,0)*价格阶梯!$B$13,"")</f>
        <v/>
      </c>
      <c r="J213" s="29">
        <f>IFERROR(ROUND($H213*价格阶梯!$C$18/100/价格阶梯!$B$13,0)*价格阶梯!$B$13,"")</f>
        <v/>
      </c>
      <c r="K213" s="29">
        <f>IFERROR(ROUND($H213*价格阶梯!$C$19/100/价格阶梯!$B$13,0)*价格阶梯!$B$13,"")</f>
        <v/>
      </c>
      <c r="L213" s="29">
        <f>IFERROR(ROUND($H213*价格阶梯!$C$20/100/价格阶梯!$B$13,0)*价格阶梯!$B$13,"")</f>
        <v/>
      </c>
      <c r="M213" s="29">
        <f>IFERROR(ROUND($H213*价格阶梯!$C$21/100/价格阶梯!$B$13,0)*价格阶梯!$B$13,"")</f>
        <v/>
      </c>
      <c r="N213" s="29">
        <f>IFERROR(ROUND($H213*价格阶梯!$C$22/100/价格阶梯!$B$13,0)*价格阶梯!$B$13,"")</f>
        <v/>
      </c>
      <c r="O213" s="29">
        <f>IFERROR(ROUND($H213*价格阶梯!$C$23/100/价格阶梯!$B$13,0)*价格阶梯!$B$13,"")</f>
        <v/>
      </c>
      <c r="P213" s="29">
        <f>IFERROR(ROUND($H213*价格阶梯!$C$24/100/价格阶梯!$B$13,0)*价格阶梯!$B$13,"")</f>
        <v/>
      </c>
      <c r="Q213" s="29">
        <f>IFERROR(ROUND($H213*价格阶梯!$C$25/100/价格阶梯!$B$13,0)*价格阶梯!$B$13,"")</f>
        <v/>
      </c>
      <c r="R213" s="29">
        <f>IFERROR(ROUND($H213*价格阶梯!$C$26/100/价格阶梯!$B$13,0)*价格阶梯!$B$13,"")</f>
        <v/>
      </c>
    </row>
    <row r="214">
      <c r="A214" s="32">
        <f>$A213+1</f>
        <v/>
      </c>
      <c r="B214" s="9">
        <f>IF($A214="","",CHOOSE(WEEKDAY(A214,2),"周一","周二","周三","周四","周五","周六","周日"))</f>
        <v/>
      </c>
      <c r="C214" s="5" t="inlineStr">
        <is>
          <t>D2</t>
        </is>
      </c>
      <c r="D214" s="27" t="n">
        <v>1.362</v>
      </c>
      <c r="E214" s="21">
        <f>IF($C214="","",IF($C214="D1",1.5,IF($C214="D2",1.2,IF($C214="D3",0.95,IF($C214="D4",0.7,"")))))</f>
        <v/>
      </c>
      <c r="F214" s="21">
        <f>IF($C214="","",IF($C214="D1",2,IF($C214="D2",1.5,IF($C214="D3",1.1,IF($C214="D4",0.85,"")))))</f>
        <v/>
      </c>
      <c r="G214" s="9">
        <f>IF(OR($D214="",$E214=""),"",IF(AND($D214&gt;=$E214,$D214&lt;=$F214),"合规","超范围"))</f>
        <v/>
      </c>
      <c r="H214" s="29">
        <f>IFERROR(ROUND(价格阶梯!$B$4*$D214/价格阶梯!$B$13,0)*价格阶梯!$B$13,"")</f>
        <v/>
      </c>
      <c r="I214" s="29">
        <f>IFERROR(ROUND($H214*价格阶梯!$C$17/100/价格阶梯!$B$13,0)*价格阶梯!$B$13,"")</f>
        <v/>
      </c>
      <c r="J214" s="29">
        <f>IFERROR(ROUND($H214*价格阶梯!$C$18/100/价格阶梯!$B$13,0)*价格阶梯!$B$13,"")</f>
        <v/>
      </c>
      <c r="K214" s="29">
        <f>IFERROR(ROUND($H214*价格阶梯!$C$19/100/价格阶梯!$B$13,0)*价格阶梯!$B$13,"")</f>
        <v/>
      </c>
      <c r="L214" s="29">
        <f>IFERROR(ROUND($H214*价格阶梯!$C$20/100/价格阶梯!$B$13,0)*价格阶梯!$B$13,"")</f>
        <v/>
      </c>
      <c r="M214" s="29">
        <f>IFERROR(ROUND($H214*价格阶梯!$C$21/100/价格阶梯!$B$13,0)*价格阶梯!$B$13,"")</f>
        <v/>
      </c>
      <c r="N214" s="29">
        <f>IFERROR(ROUND($H214*价格阶梯!$C$22/100/价格阶梯!$B$13,0)*价格阶梯!$B$13,"")</f>
        <v/>
      </c>
      <c r="O214" s="29">
        <f>IFERROR(ROUND($H214*价格阶梯!$C$23/100/价格阶梯!$B$13,0)*价格阶梯!$B$13,"")</f>
        <v/>
      </c>
      <c r="P214" s="29">
        <f>IFERROR(ROUND($H214*价格阶梯!$C$24/100/价格阶梯!$B$13,0)*价格阶梯!$B$13,"")</f>
        <v/>
      </c>
      <c r="Q214" s="29">
        <f>IFERROR(ROUND($H214*价格阶梯!$C$25/100/价格阶梯!$B$13,0)*价格阶梯!$B$13,"")</f>
        <v/>
      </c>
      <c r="R214" s="29">
        <f>IFERROR(ROUND($H214*价格阶梯!$C$26/100/价格阶梯!$B$13,0)*价格阶梯!$B$13,"")</f>
        <v/>
      </c>
    </row>
    <row r="215">
      <c r="A215" s="32">
        <f>$A214+1</f>
        <v/>
      </c>
      <c r="B215" s="9">
        <f>IF($A215="","",CHOOSE(WEEKDAY(A215,2),"周一","周二","周三","周四","周五","周六","周日"))</f>
        <v/>
      </c>
      <c r="C215" s="5" t="inlineStr">
        <is>
          <t>D2</t>
        </is>
      </c>
      <c r="D215" s="27" t="n">
        <v>1.374</v>
      </c>
      <c r="E215" s="21">
        <f>IF($C215="","",IF($C215="D1",1.5,IF($C215="D2",1.2,IF($C215="D3",0.95,IF($C215="D4",0.7,"")))))</f>
        <v/>
      </c>
      <c r="F215" s="21">
        <f>IF($C215="","",IF($C215="D1",2,IF($C215="D2",1.5,IF($C215="D3",1.1,IF($C215="D4",0.85,"")))))</f>
        <v/>
      </c>
      <c r="G215" s="9">
        <f>IF(OR($D215="",$E215=""),"",IF(AND($D215&gt;=$E215,$D215&lt;=$F215),"合规","超范围"))</f>
        <v/>
      </c>
      <c r="H215" s="29">
        <f>IFERROR(ROUND(价格阶梯!$B$4*$D215/价格阶梯!$B$13,0)*价格阶梯!$B$13,"")</f>
        <v/>
      </c>
      <c r="I215" s="29">
        <f>IFERROR(ROUND($H215*价格阶梯!$C$17/100/价格阶梯!$B$13,0)*价格阶梯!$B$13,"")</f>
        <v/>
      </c>
      <c r="J215" s="29">
        <f>IFERROR(ROUND($H215*价格阶梯!$C$18/100/价格阶梯!$B$13,0)*价格阶梯!$B$13,"")</f>
        <v/>
      </c>
      <c r="K215" s="29">
        <f>IFERROR(ROUND($H215*价格阶梯!$C$19/100/价格阶梯!$B$13,0)*价格阶梯!$B$13,"")</f>
        <v/>
      </c>
      <c r="L215" s="29">
        <f>IFERROR(ROUND($H215*价格阶梯!$C$20/100/价格阶梯!$B$13,0)*价格阶梯!$B$13,"")</f>
        <v/>
      </c>
      <c r="M215" s="29">
        <f>IFERROR(ROUND($H215*价格阶梯!$C$21/100/价格阶梯!$B$13,0)*价格阶梯!$B$13,"")</f>
        <v/>
      </c>
      <c r="N215" s="29">
        <f>IFERROR(ROUND($H215*价格阶梯!$C$22/100/价格阶梯!$B$13,0)*价格阶梯!$B$13,"")</f>
        <v/>
      </c>
      <c r="O215" s="29">
        <f>IFERROR(ROUND($H215*价格阶梯!$C$23/100/价格阶梯!$B$13,0)*价格阶梯!$B$13,"")</f>
        <v/>
      </c>
      <c r="P215" s="29">
        <f>IFERROR(ROUND($H215*价格阶梯!$C$24/100/价格阶梯!$B$13,0)*价格阶梯!$B$13,"")</f>
        <v/>
      </c>
      <c r="Q215" s="29">
        <f>IFERROR(ROUND($H215*价格阶梯!$C$25/100/价格阶梯!$B$13,0)*价格阶梯!$B$13,"")</f>
        <v/>
      </c>
      <c r="R215" s="29">
        <f>IFERROR(ROUND($H215*价格阶梯!$C$26/100/价格阶梯!$B$13,0)*价格阶梯!$B$13,"")</f>
        <v/>
      </c>
    </row>
    <row r="216">
      <c r="A216" s="32">
        <f>$A215+1</f>
        <v/>
      </c>
      <c r="B216" s="9">
        <f>IF($A216="","",CHOOSE(WEEKDAY(A216,2),"周一","周二","周三","周四","周五","周六","周日"))</f>
        <v/>
      </c>
      <c r="C216" s="5" t="inlineStr">
        <is>
          <t>D3</t>
        </is>
      </c>
      <c r="D216" s="27" t="n">
        <v>1.056</v>
      </c>
      <c r="E216" s="21">
        <f>IF($C216="","",IF($C216="D1",1.5,IF($C216="D2",1.2,IF($C216="D3",0.95,IF($C216="D4",0.7,"")))))</f>
        <v/>
      </c>
      <c r="F216" s="21">
        <f>IF($C216="","",IF($C216="D1",2,IF($C216="D2",1.5,IF($C216="D3",1.1,IF($C216="D4",0.85,"")))))</f>
        <v/>
      </c>
      <c r="G216" s="9">
        <f>IF(OR($D216="",$E216=""),"",IF(AND($D216&gt;=$E216,$D216&lt;=$F216),"合规","超范围"))</f>
        <v/>
      </c>
      <c r="H216" s="29">
        <f>IFERROR(ROUND(价格阶梯!$B$4*$D216/价格阶梯!$B$13,0)*价格阶梯!$B$13,"")</f>
        <v/>
      </c>
      <c r="I216" s="29">
        <f>IFERROR(ROUND($H216*价格阶梯!$C$17/100/价格阶梯!$B$13,0)*价格阶梯!$B$13,"")</f>
        <v/>
      </c>
      <c r="J216" s="29">
        <f>IFERROR(ROUND($H216*价格阶梯!$C$18/100/价格阶梯!$B$13,0)*价格阶梯!$B$13,"")</f>
        <v/>
      </c>
      <c r="K216" s="29">
        <f>IFERROR(ROUND($H216*价格阶梯!$C$19/100/价格阶梯!$B$13,0)*价格阶梯!$B$13,"")</f>
        <v/>
      </c>
      <c r="L216" s="29">
        <f>IFERROR(ROUND($H216*价格阶梯!$C$20/100/价格阶梯!$B$13,0)*价格阶梯!$B$13,"")</f>
        <v/>
      </c>
      <c r="M216" s="29">
        <f>IFERROR(ROUND($H216*价格阶梯!$C$21/100/价格阶梯!$B$13,0)*价格阶梯!$B$13,"")</f>
        <v/>
      </c>
      <c r="N216" s="29">
        <f>IFERROR(ROUND($H216*价格阶梯!$C$22/100/价格阶梯!$B$13,0)*价格阶梯!$B$13,"")</f>
        <v/>
      </c>
      <c r="O216" s="29">
        <f>IFERROR(ROUND($H216*价格阶梯!$C$23/100/价格阶梯!$B$13,0)*价格阶梯!$B$13,"")</f>
        <v/>
      </c>
      <c r="P216" s="29">
        <f>IFERROR(ROUND($H216*价格阶梯!$C$24/100/价格阶梯!$B$13,0)*价格阶梯!$B$13,"")</f>
        <v/>
      </c>
      <c r="Q216" s="29">
        <f>IFERROR(ROUND($H216*价格阶梯!$C$25/100/价格阶梯!$B$13,0)*价格阶梯!$B$13,"")</f>
        <v/>
      </c>
      <c r="R216" s="29">
        <f>IFERROR(ROUND($H216*价格阶梯!$C$26/100/价格阶梯!$B$13,0)*价格阶梯!$B$13,"")</f>
        <v/>
      </c>
    </row>
    <row r="217">
      <c r="A217" s="32">
        <f>$A216+1</f>
        <v/>
      </c>
      <c r="B217" s="9">
        <f>IF($A217="","",CHOOSE(WEEKDAY(A217,2),"周一","周二","周三","周四","周五","周六","周日"))</f>
        <v/>
      </c>
      <c r="C217" s="5" t="inlineStr">
        <is>
          <t>D3</t>
        </is>
      </c>
      <c r="D217" s="27" t="n">
        <v>0.984</v>
      </c>
      <c r="E217" s="21">
        <f>IF($C217="","",IF($C217="D1",1.5,IF($C217="D2",1.2,IF($C217="D3",0.95,IF($C217="D4",0.7,"")))))</f>
        <v/>
      </c>
      <c r="F217" s="21">
        <f>IF($C217="","",IF($C217="D1",2,IF($C217="D2",1.5,IF($C217="D3",1.1,IF($C217="D4",0.85,"")))))</f>
        <v/>
      </c>
      <c r="G217" s="9">
        <f>IF(OR($D217="",$E217=""),"",IF(AND($D217&gt;=$E217,$D217&lt;=$F217),"合规","超范围"))</f>
        <v/>
      </c>
      <c r="H217" s="29">
        <f>IFERROR(ROUND(价格阶梯!$B$4*$D217/价格阶梯!$B$13,0)*价格阶梯!$B$13,"")</f>
        <v/>
      </c>
      <c r="I217" s="29">
        <f>IFERROR(ROUND($H217*价格阶梯!$C$17/100/价格阶梯!$B$13,0)*价格阶梯!$B$13,"")</f>
        <v/>
      </c>
      <c r="J217" s="29">
        <f>IFERROR(ROUND($H217*价格阶梯!$C$18/100/价格阶梯!$B$13,0)*价格阶梯!$B$13,"")</f>
        <v/>
      </c>
      <c r="K217" s="29">
        <f>IFERROR(ROUND($H217*价格阶梯!$C$19/100/价格阶梯!$B$13,0)*价格阶梯!$B$13,"")</f>
        <v/>
      </c>
      <c r="L217" s="29">
        <f>IFERROR(ROUND($H217*价格阶梯!$C$20/100/价格阶梯!$B$13,0)*价格阶梯!$B$13,"")</f>
        <v/>
      </c>
      <c r="M217" s="29">
        <f>IFERROR(ROUND($H217*价格阶梯!$C$21/100/价格阶梯!$B$13,0)*价格阶梯!$B$13,"")</f>
        <v/>
      </c>
      <c r="N217" s="29">
        <f>IFERROR(ROUND($H217*价格阶梯!$C$22/100/价格阶梯!$B$13,0)*价格阶梯!$B$13,"")</f>
        <v/>
      </c>
      <c r="O217" s="29">
        <f>IFERROR(ROUND($H217*价格阶梯!$C$23/100/价格阶梯!$B$13,0)*价格阶梯!$B$13,"")</f>
        <v/>
      </c>
      <c r="P217" s="29">
        <f>IFERROR(ROUND($H217*价格阶梯!$C$24/100/价格阶梯!$B$13,0)*价格阶梯!$B$13,"")</f>
        <v/>
      </c>
      <c r="Q217" s="29">
        <f>IFERROR(ROUND($H217*价格阶梯!$C$25/100/价格阶梯!$B$13,0)*价格阶梯!$B$13,"")</f>
        <v/>
      </c>
      <c r="R217" s="29">
        <f>IFERROR(ROUND($H217*价格阶梯!$C$26/100/价格阶梯!$B$13,0)*价格阶梯!$B$13,"")</f>
        <v/>
      </c>
    </row>
    <row r="218">
      <c r="A218" s="32">
        <f>$A217+1</f>
        <v/>
      </c>
      <c r="B218" s="9">
        <f>IF($A218="","",CHOOSE(WEEKDAY(A218,2),"周一","周二","周三","周四","周五","周六","周日"))</f>
        <v/>
      </c>
      <c r="C218" s="5" t="inlineStr">
        <is>
          <t>D3</t>
        </is>
      </c>
      <c r="D218" s="27" t="n">
        <v>0.996</v>
      </c>
      <c r="E218" s="21">
        <f>IF($C218="","",IF($C218="D1",1.5,IF($C218="D2",1.2,IF($C218="D3",0.95,IF($C218="D4",0.7,"")))))</f>
        <v/>
      </c>
      <c r="F218" s="21">
        <f>IF($C218="","",IF($C218="D1",2,IF($C218="D2",1.5,IF($C218="D3",1.1,IF($C218="D4",0.85,"")))))</f>
        <v/>
      </c>
      <c r="G218" s="9">
        <f>IF(OR($D218="",$E218=""),"",IF(AND($D218&gt;=$E218,$D218&lt;=$F218),"合规","超范围"))</f>
        <v/>
      </c>
      <c r="H218" s="29">
        <f>IFERROR(ROUND(价格阶梯!$B$4*$D218/价格阶梯!$B$13,0)*价格阶梯!$B$13,"")</f>
        <v/>
      </c>
      <c r="I218" s="29">
        <f>IFERROR(ROUND($H218*价格阶梯!$C$17/100/价格阶梯!$B$13,0)*价格阶梯!$B$13,"")</f>
        <v/>
      </c>
      <c r="J218" s="29">
        <f>IFERROR(ROUND($H218*价格阶梯!$C$18/100/价格阶梯!$B$13,0)*价格阶梯!$B$13,"")</f>
        <v/>
      </c>
      <c r="K218" s="29">
        <f>IFERROR(ROUND($H218*价格阶梯!$C$19/100/价格阶梯!$B$13,0)*价格阶梯!$B$13,"")</f>
        <v/>
      </c>
      <c r="L218" s="29">
        <f>IFERROR(ROUND($H218*价格阶梯!$C$20/100/价格阶梯!$B$13,0)*价格阶梯!$B$13,"")</f>
        <v/>
      </c>
      <c r="M218" s="29">
        <f>IFERROR(ROUND($H218*价格阶梯!$C$21/100/价格阶梯!$B$13,0)*价格阶梯!$B$13,"")</f>
        <v/>
      </c>
      <c r="N218" s="29">
        <f>IFERROR(ROUND($H218*价格阶梯!$C$22/100/价格阶梯!$B$13,0)*价格阶梯!$B$13,"")</f>
        <v/>
      </c>
      <c r="O218" s="29">
        <f>IFERROR(ROUND($H218*价格阶梯!$C$23/100/价格阶梯!$B$13,0)*价格阶梯!$B$13,"")</f>
        <v/>
      </c>
      <c r="P218" s="29">
        <f>IFERROR(ROUND($H218*价格阶梯!$C$24/100/价格阶梯!$B$13,0)*价格阶梯!$B$13,"")</f>
        <v/>
      </c>
      <c r="Q218" s="29">
        <f>IFERROR(ROUND($H218*价格阶梯!$C$25/100/价格阶梯!$B$13,0)*价格阶梯!$B$13,"")</f>
        <v/>
      </c>
      <c r="R218" s="29">
        <f>IFERROR(ROUND($H218*价格阶梯!$C$26/100/价格阶梯!$B$13,0)*价格阶梯!$B$13,"")</f>
        <v/>
      </c>
    </row>
    <row r="219">
      <c r="A219" s="32">
        <f>$A218+1</f>
        <v/>
      </c>
      <c r="B219" s="9">
        <f>IF($A219="","",CHOOSE(WEEKDAY(A219,2),"周一","周二","周三","周四","周五","周六","周日"))</f>
        <v/>
      </c>
      <c r="C219" s="5" t="inlineStr">
        <is>
          <t>D3</t>
        </is>
      </c>
      <c r="D219" s="27" t="n">
        <v>1.008</v>
      </c>
      <c r="E219" s="21">
        <f>IF($C219="","",IF($C219="D1",1.5,IF($C219="D2",1.2,IF($C219="D3",0.95,IF($C219="D4",0.7,"")))))</f>
        <v/>
      </c>
      <c r="F219" s="21">
        <f>IF($C219="","",IF($C219="D1",2,IF($C219="D2",1.5,IF($C219="D3",1.1,IF($C219="D4",0.85,"")))))</f>
        <v/>
      </c>
      <c r="G219" s="9">
        <f>IF(OR($D219="",$E219=""),"",IF(AND($D219&gt;=$E219,$D219&lt;=$F219),"合规","超范围"))</f>
        <v/>
      </c>
      <c r="H219" s="29">
        <f>IFERROR(ROUND(价格阶梯!$B$4*$D219/价格阶梯!$B$13,0)*价格阶梯!$B$13,"")</f>
        <v/>
      </c>
      <c r="I219" s="29">
        <f>IFERROR(ROUND($H219*价格阶梯!$C$17/100/价格阶梯!$B$13,0)*价格阶梯!$B$13,"")</f>
        <v/>
      </c>
      <c r="J219" s="29">
        <f>IFERROR(ROUND($H219*价格阶梯!$C$18/100/价格阶梯!$B$13,0)*价格阶梯!$B$13,"")</f>
        <v/>
      </c>
      <c r="K219" s="29">
        <f>IFERROR(ROUND($H219*价格阶梯!$C$19/100/价格阶梯!$B$13,0)*价格阶梯!$B$13,"")</f>
        <v/>
      </c>
      <c r="L219" s="29">
        <f>IFERROR(ROUND($H219*价格阶梯!$C$20/100/价格阶梯!$B$13,0)*价格阶梯!$B$13,"")</f>
        <v/>
      </c>
      <c r="M219" s="29">
        <f>IFERROR(ROUND($H219*价格阶梯!$C$21/100/价格阶梯!$B$13,0)*价格阶梯!$B$13,"")</f>
        <v/>
      </c>
      <c r="N219" s="29">
        <f>IFERROR(ROUND($H219*价格阶梯!$C$22/100/价格阶梯!$B$13,0)*价格阶梯!$B$13,"")</f>
        <v/>
      </c>
      <c r="O219" s="29">
        <f>IFERROR(ROUND($H219*价格阶梯!$C$23/100/价格阶梯!$B$13,0)*价格阶梯!$B$13,"")</f>
        <v/>
      </c>
      <c r="P219" s="29">
        <f>IFERROR(ROUND($H219*价格阶梯!$C$24/100/价格阶梯!$B$13,0)*价格阶梯!$B$13,"")</f>
        <v/>
      </c>
      <c r="Q219" s="29">
        <f>IFERROR(ROUND($H219*价格阶梯!$C$25/100/价格阶梯!$B$13,0)*价格阶梯!$B$13,"")</f>
        <v/>
      </c>
      <c r="R219" s="29">
        <f>IFERROR(ROUND($H219*价格阶梯!$C$26/100/价格阶梯!$B$13,0)*价格阶梯!$B$13,"")</f>
        <v/>
      </c>
    </row>
    <row r="220">
      <c r="A220" s="32">
        <f>$A219+1</f>
        <v/>
      </c>
      <c r="B220" s="9">
        <f>IF($A220="","",CHOOSE(WEEKDAY(A220,2),"周一","周二","周三","周四","周五","周六","周日"))</f>
        <v/>
      </c>
      <c r="C220" s="5" t="inlineStr">
        <is>
          <t>D3</t>
        </is>
      </c>
      <c r="D220" s="27" t="n">
        <v>1.02</v>
      </c>
      <c r="E220" s="21">
        <f>IF($C220="","",IF($C220="D1",1.5,IF($C220="D2",1.2,IF($C220="D3",0.95,IF($C220="D4",0.7,"")))))</f>
        <v/>
      </c>
      <c r="F220" s="21">
        <f>IF($C220="","",IF($C220="D1",2,IF($C220="D2",1.5,IF($C220="D3",1.1,IF($C220="D4",0.85,"")))))</f>
        <v/>
      </c>
      <c r="G220" s="9">
        <f>IF(OR($D220="",$E220=""),"",IF(AND($D220&gt;=$E220,$D220&lt;=$F220),"合规","超范围"))</f>
        <v/>
      </c>
      <c r="H220" s="29">
        <f>IFERROR(ROUND(价格阶梯!$B$4*$D220/价格阶梯!$B$13,0)*价格阶梯!$B$13,"")</f>
        <v/>
      </c>
      <c r="I220" s="29">
        <f>IFERROR(ROUND($H220*价格阶梯!$C$17/100/价格阶梯!$B$13,0)*价格阶梯!$B$13,"")</f>
        <v/>
      </c>
      <c r="J220" s="29">
        <f>IFERROR(ROUND($H220*价格阶梯!$C$18/100/价格阶梯!$B$13,0)*价格阶梯!$B$13,"")</f>
        <v/>
      </c>
      <c r="K220" s="29">
        <f>IFERROR(ROUND($H220*价格阶梯!$C$19/100/价格阶梯!$B$13,0)*价格阶梯!$B$13,"")</f>
        <v/>
      </c>
      <c r="L220" s="29">
        <f>IFERROR(ROUND($H220*价格阶梯!$C$20/100/价格阶梯!$B$13,0)*价格阶梯!$B$13,"")</f>
        <v/>
      </c>
      <c r="M220" s="29">
        <f>IFERROR(ROUND($H220*价格阶梯!$C$21/100/价格阶梯!$B$13,0)*价格阶梯!$B$13,"")</f>
        <v/>
      </c>
      <c r="N220" s="29">
        <f>IFERROR(ROUND($H220*价格阶梯!$C$22/100/价格阶梯!$B$13,0)*价格阶梯!$B$13,"")</f>
        <v/>
      </c>
      <c r="O220" s="29">
        <f>IFERROR(ROUND($H220*价格阶梯!$C$23/100/价格阶梯!$B$13,0)*价格阶梯!$B$13,"")</f>
        <v/>
      </c>
      <c r="P220" s="29">
        <f>IFERROR(ROUND($H220*价格阶梯!$C$24/100/价格阶梯!$B$13,0)*价格阶梯!$B$13,"")</f>
        <v/>
      </c>
      <c r="Q220" s="29">
        <f>IFERROR(ROUND($H220*价格阶梯!$C$25/100/价格阶梯!$B$13,0)*价格阶梯!$B$13,"")</f>
        <v/>
      </c>
      <c r="R220" s="29">
        <f>IFERROR(ROUND($H220*价格阶梯!$C$26/100/价格阶梯!$B$13,0)*价格阶梯!$B$13,"")</f>
        <v/>
      </c>
    </row>
    <row r="221">
      <c r="A221" s="32">
        <f>$A220+1</f>
        <v/>
      </c>
      <c r="B221" s="9">
        <f>IF($A221="","",CHOOSE(WEEKDAY(A221,2),"周一","周二","周三","周四","周五","周六","周日"))</f>
        <v/>
      </c>
      <c r="C221" s="5" t="inlineStr">
        <is>
          <t>D2</t>
        </is>
      </c>
      <c r="D221" s="27" t="n">
        <v>1.362</v>
      </c>
      <c r="E221" s="21">
        <f>IF($C221="","",IF($C221="D1",1.5,IF($C221="D2",1.2,IF($C221="D3",0.95,IF($C221="D4",0.7,"")))))</f>
        <v/>
      </c>
      <c r="F221" s="21">
        <f>IF($C221="","",IF($C221="D1",2,IF($C221="D2",1.5,IF($C221="D3",1.1,IF($C221="D4",0.85,"")))))</f>
        <v/>
      </c>
      <c r="G221" s="9">
        <f>IF(OR($D221="",$E221=""),"",IF(AND($D221&gt;=$E221,$D221&lt;=$F221),"合规","超范围"))</f>
        <v/>
      </c>
      <c r="H221" s="29">
        <f>IFERROR(ROUND(价格阶梯!$B$4*$D221/价格阶梯!$B$13,0)*价格阶梯!$B$13,"")</f>
        <v/>
      </c>
      <c r="I221" s="29">
        <f>IFERROR(ROUND($H221*价格阶梯!$C$17/100/价格阶梯!$B$13,0)*价格阶梯!$B$13,"")</f>
        <v/>
      </c>
      <c r="J221" s="29">
        <f>IFERROR(ROUND($H221*价格阶梯!$C$18/100/价格阶梯!$B$13,0)*价格阶梯!$B$13,"")</f>
        <v/>
      </c>
      <c r="K221" s="29">
        <f>IFERROR(ROUND($H221*价格阶梯!$C$19/100/价格阶梯!$B$13,0)*价格阶梯!$B$13,"")</f>
        <v/>
      </c>
      <c r="L221" s="29">
        <f>IFERROR(ROUND($H221*价格阶梯!$C$20/100/价格阶梯!$B$13,0)*价格阶梯!$B$13,"")</f>
        <v/>
      </c>
      <c r="M221" s="29">
        <f>IFERROR(ROUND($H221*价格阶梯!$C$21/100/价格阶梯!$B$13,0)*价格阶梯!$B$13,"")</f>
        <v/>
      </c>
      <c r="N221" s="29">
        <f>IFERROR(ROUND($H221*价格阶梯!$C$22/100/价格阶梯!$B$13,0)*价格阶梯!$B$13,"")</f>
        <v/>
      </c>
      <c r="O221" s="29">
        <f>IFERROR(ROUND($H221*价格阶梯!$C$23/100/价格阶梯!$B$13,0)*价格阶梯!$B$13,"")</f>
        <v/>
      </c>
      <c r="P221" s="29">
        <f>IFERROR(ROUND($H221*价格阶梯!$C$24/100/价格阶梯!$B$13,0)*价格阶梯!$B$13,"")</f>
        <v/>
      </c>
      <c r="Q221" s="29">
        <f>IFERROR(ROUND($H221*价格阶梯!$C$25/100/价格阶梯!$B$13,0)*价格阶梯!$B$13,"")</f>
        <v/>
      </c>
      <c r="R221" s="29">
        <f>IFERROR(ROUND($H221*价格阶梯!$C$26/100/价格阶梯!$B$13,0)*价格阶梯!$B$13,"")</f>
        <v/>
      </c>
    </row>
    <row r="222">
      <c r="A222" s="32">
        <f>$A221+1</f>
        <v/>
      </c>
      <c r="B222" s="9">
        <f>IF($A222="","",CHOOSE(WEEKDAY(A222,2),"周一","周二","周三","周四","周五","周六","周日"))</f>
        <v/>
      </c>
      <c r="C222" s="5" t="inlineStr">
        <is>
          <t>D2</t>
        </is>
      </c>
      <c r="D222" s="27" t="n">
        <v>1.374</v>
      </c>
      <c r="E222" s="21">
        <f>IF($C222="","",IF($C222="D1",1.5,IF($C222="D2",1.2,IF($C222="D3",0.95,IF($C222="D4",0.7,"")))))</f>
        <v/>
      </c>
      <c r="F222" s="21">
        <f>IF($C222="","",IF($C222="D1",2,IF($C222="D2",1.5,IF($C222="D3",1.1,IF($C222="D4",0.85,"")))))</f>
        <v/>
      </c>
      <c r="G222" s="9">
        <f>IF(OR($D222="",$E222=""),"",IF(AND($D222&gt;=$E222,$D222&lt;=$F222),"合规","超范围"))</f>
        <v/>
      </c>
      <c r="H222" s="29">
        <f>IFERROR(ROUND(价格阶梯!$B$4*$D222/价格阶梯!$B$13,0)*价格阶梯!$B$13,"")</f>
        <v/>
      </c>
      <c r="I222" s="29">
        <f>IFERROR(ROUND($H222*价格阶梯!$C$17/100/价格阶梯!$B$13,0)*价格阶梯!$B$13,"")</f>
        <v/>
      </c>
      <c r="J222" s="29">
        <f>IFERROR(ROUND($H222*价格阶梯!$C$18/100/价格阶梯!$B$13,0)*价格阶梯!$B$13,"")</f>
        <v/>
      </c>
      <c r="K222" s="29">
        <f>IFERROR(ROUND($H222*价格阶梯!$C$19/100/价格阶梯!$B$13,0)*价格阶梯!$B$13,"")</f>
        <v/>
      </c>
      <c r="L222" s="29">
        <f>IFERROR(ROUND($H222*价格阶梯!$C$20/100/价格阶梯!$B$13,0)*价格阶梯!$B$13,"")</f>
        <v/>
      </c>
      <c r="M222" s="29">
        <f>IFERROR(ROUND($H222*价格阶梯!$C$21/100/价格阶梯!$B$13,0)*价格阶梯!$B$13,"")</f>
        <v/>
      </c>
      <c r="N222" s="29">
        <f>IFERROR(ROUND($H222*价格阶梯!$C$22/100/价格阶梯!$B$13,0)*价格阶梯!$B$13,"")</f>
        <v/>
      </c>
      <c r="O222" s="29">
        <f>IFERROR(ROUND($H222*价格阶梯!$C$23/100/价格阶梯!$B$13,0)*价格阶梯!$B$13,"")</f>
        <v/>
      </c>
      <c r="P222" s="29">
        <f>IFERROR(ROUND($H222*价格阶梯!$C$24/100/价格阶梯!$B$13,0)*价格阶梯!$B$13,"")</f>
        <v/>
      </c>
      <c r="Q222" s="29">
        <f>IFERROR(ROUND($H222*价格阶梯!$C$25/100/价格阶梯!$B$13,0)*价格阶梯!$B$13,"")</f>
        <v/>
      </c>
      <c r="R222" s="29">
        <f>IFERROR(ROUND($H222*价格阶梯!$C$26/100/价格阶梯!$B$13,0)*价格阶梯!$B$13,"")</f>
        <v/>
      </c>
    </row>
    <row r="223">
      <c r="A223" s="32">
        <f>$A222+1</f>
        <v/>
      </c>
      <c r="B223" s="9">
        <f>IF($A223="","",CHOOSE(WEEKDAY(A223,2),"周一","周二","周三","周四","周五","周六","周日"))</f>
        <v/>
      </c>
      <c r="C223" s="5" t="inlineStr">
        <is>
          <t>D3</t>
        </is>
      </c>
      <c r="D223" s="27" t="n">
        <v>1.056</v>
      </c>
      <c r="E223" s="21">
        <f>IF($C223="","",IF($C223="D1",1.5,IF($C223="D2",1.2,IF($C223="D3",0.95,IF($C223="D4",0.7,"")))))</f>
        <v/>
      </c>
      <c r="F223" s="21">
        <f>IF($C223="","",IF($C223="D1",2,IF($C223="D2",1.5,IF($C223="D3",1.1,IF($C223="D4",0.85,"")))))</f>
        <v/>
      </c>
      <c r="G223" s="9">
        <f>IF(OR($D223="",$E223=""),"",IF(AND($D223&gt;=$E223,$D223&lt;=$F223),"合规","超范围"))</f>
        <v/>
      </c>
      <c r="H223" s="29">
        <f>IFERROR(ROUND(价格阶梯!$B$4*$D223/价格阶梯!$B$13,0)*价格阶梯!$B$13,"")</f>
        <v/>
      </c>
      <c r="I223" s="29">
        <f>IFERROR(ROUND($H223*价格阶梯!$C$17/100/价格阶梯!$B$13,0)*价格阶梯!$B$13,"")</f>
        <v/>
      </c>
      <c r="J223" s="29">
        <f>IFERROR(ROUND($H223*价格阶梯!$C$18/100/价格阶梯!$B$13,0)*价格阶梯!$B$13,"")</f>
        <v/>
      </c>
      <c r="K223" s="29">
        <f>IFERROR(ROUND($H223*价格阶梯!$C$19/100/价格阶梯!$B$13,0)*价格阶梯!$B$13,"")</f>
        <v/>
      </c>
      <c r="L223" s="29">
        <f>IFERROR(ROUND($H223*价格阶梯!$C$20/100/价格阶梯!$B$13,0)*价格阶梯!$B$13,"")</f>
        <v/>
      </c>
      <c r="M223" s="29">
        <f>IFERROR(ROUND($H223*价格阶梯!$C$21/100/价格阶梯!$B$13,0)*价格阶梯!$B$13,"")</f>
        <v/>
      </c>
      <c r="N223" s="29">
        <f>IFERROR(ROUND($H223*价格阶梯!$C$22/100/价格阶梯!$B$13,0)*价格阶梯!$B$13,"")</f>
        <v/>
      </c>
      <c r="O223" s="29">
        <f>IFERROR(ROUND($H223*价格阶梯!$C$23/100/价格阶梯!$B$13,0)*价格阶梯!$B$13,"")</f>
        <v/>
      </c>
      <c r="P223" s="29">
        <f>IFERROR(ROUND($H223*价格阶梯!$C$24/100/价格阶梯!$B$13,0)*价格阶梯!$B$13,"")</f>
        <v/>
      </c>
      <c r="Q223" s="29">
        <f>IFERROR(ROUND($H223*价格阶梯!$C$25/100/价格阶梯!$B$13,0)*价格阶梯!$B$13,"")</f>
        <v/>
      </c>
      <c r="R223" s="29">
        <f>IFERROR(ROUND($H223*价格阶梯!$C$26/100/价格阶梯!$B$13,0)*价格阶梯!$B$13,"")</f>
        <v/>
      </c>
    </row>
    <row r="224">
      <c r="A224" s="32">
        <f>$A223+1</f>
        <v/>
      </c>
      <c r="B224" s="9">
        <f>IF($A224="","",CHOOSE(WEEKDAY(A224,2),"周一","周二","周三","周四","周五","周六","周日"))</f>
        <v/>
      </c>
      <c r="C224" s="5" t="inlineStr">
        <is>
          <t>D3</t>
        </is>
      </c>
      <c r="D224" s="27" t="n">
        <v>0.984</v>
      </c>
      <c r="E224" s="21">
        <f>IF($C224="","",IF($C224="D1",1.5,IF($C224="D2",1.2,IF($C224="D3",0.95,IF($C224="D4",0.7,"")))))</f>
        <v/>
      </c>
      <c r="F224" s="21">
        <f>IF($C224="","",IF($C224="D1",2,IF($C224="D2",1.5,IF($C224="D3",1.1,IF($C224="D4",0.85,"")))))</f>
        <v/>
      </c>
      <c r="G224" s="9">
        <f>IF(OR($D224="",$E224=""),"",IF(AND($D224&gt;=$E224,$D224&lt;=$F224),"合规","超范围"))</f>
        <v/>
      </c>
      <c r="H224" s="29">
        <f>IFERROR(ROUND(价格阶梯!$B$4*$D224/价格阶梯!$B$13,0)*价格阶梯!$B$13,"")</f>
        <v/>
      </c>
      <c r="I224" s="29">
        <f>IFERROR(ROUND($H224*价格阶梯!$C$17/100/价格阶梯!$B$13,0)*价格阶梯!$B$13,"")</f>
        <v/>
      </c>
      <c r="J224" s="29">
        <f>IFERROR(ROUND($H224*价格阶梯!$C$18/100/价格阶梯!$B$13,0)*价格阶梯!$B$13,"")</f>
        <v/>
      </c>
      <c r="K224" s="29">
        <f>IFERROR(ROUND($H224*价格阶梯!$C$19/100/价格阶梯!$B$13,0)*价格阶梯!$B$13,"")</f>
        <v/>
      </c>
      <c r="L224" s="29">
        <f>IFERROR(ROUND($H224*价格阶梯!$C$20/100/价格阶梯!$B$13,0)*价格阶梯!$B$13,"")</f>
        <v/>
      </c>
      <c r="M224" s="29">
        <f>IFERROR(ROUND($H224*价格阶梯!$C$21/100/价格阶梯!$B$13,0)*价格阶梯!$B$13,"")</f>
        <v/>
      </c>
      <c r="N224" s="29">
        <f>IFERROR(ROUND($H224*价格阶梯!$C$22/100/价格阶梯!$B$13,0)*价格阶梯!$B$13,"")</f>
        <v/>
      </c>
      <c r="O224" s="29">
        <f>IFERROR(ROUND($H224*价格阶梯!$C$23/100/价格阶梯!$B$13,0)*价格阶梯!$B$13,"")</f>
        <v/>
      </c>
      <c r="P224" s="29">
        <f>IFERROR(ROUND($H224*价格阶梯!$C$24/100/价格阶梯!$B$13,0)*价格阶梯!$B$13,"")</f>
        <v/>
      </c>
      <c r="Q224" s="29">
        <f>IFERROR(ROUND($H224*价格阶梯!$C$25/100/价格阶梯!$B$13,0)*价格阶梯!$B$13,"")</f>
        <v/>
      </c>
      <c r="R224" s="29">
        <f>IFERROR(ROUND($H224*价格阶梯!$C$26/100/价格阶梯!$B$13,0)*价格阶梯!$B$13,"")</f>
        <v/>
      </c>
    </row>
    <row r="225">
      <c r="A225" s="32">
        <f>$A224+1</f>
        <v/>
      </c>
      <c r="B225" s="9">
        <f>IF($A225="","",CHOOSE(WEEKDAY(A225,2),"周一","周二","周三","周四","周五","周六","周日"))</f>
        <v/>
      </c>
      <c r="C225" s="5" t="inlineStr">
        <is>
          <t>D3</t>
        </is>
      </c>
      <c r="D225" s="27" t="n">
        <v>0.996</v>
      </c>
      <c r="E225" s="21">
        <f>IF($C225="","",IF($C225="D1",1.5,IF($C225="D2",1.2,IF($C225="D3",0.95,IF($C225="D4",0.7,"")))))</f>
        <v/>
      </c>
      <c r="F225" s="21">
        <f>IF($C225="","",IF($C225="D1",2,IF($C225="D2",1.5,IF($C225="D3",1.1,IF($C225="D4",0.85,"")))))</f>
        <v/>
      </c>
      <c r="G225" s="9">
        <f>IF(OR($D225="",$E225=""),"",IF(AND($D225&gt;=$E225,$D225&lt;=$F225),"合规","超范围"))</f>
        <v/>
      </c>
      <c r="H225" s="29">
        <f>IFERROR(ROUND(价格阶梯!$B$4*$D225/价格阶梯!$B$13,0)*价格阶梯!$B$13,"")</f>
        <v/>
      </c>
      <c r="I225" s="29">
        <f>IFERROR(ROUND($H225*价格阶梯!$C$17/100/价格阶梯!$B$13,0)*价格阶梯!$B$13,"")</f>
        <v/>
      </c>
      <c r="J225" s="29">
        <f>IFERROR(ROUND($H225*价格阶梯!$C$18/100/价格阶梯!$B$13,0)*价格阶梯!$B$13,"")</f>
        <v/>
      </c>
      <c r="K225" s="29">
        <f>IFERROR(ROUND($H225*价格阶梯!$C$19/100/价格阶梯!$B$13,0)*价格阶梯!$B$13,"")</f>
        <v/>
      </c>
      <c r="L225" s="29">
        <f>IFERROR(ROUND($H225*价格阶梯!$C$20/100/价格阶梯!$B$13,0)*价格阶梯!$B$13,"")</f>
        <v/>
      </c>
      <c r="M225" s="29">
        <f>IFERROR(ROUND($H225*价格阶梯!$C$21/100/价格阶梯!$B$13,0)*价格阶梯!$B$13,"")</f>
        <v/>
      </c>
      <c r="N225" s="29">
        <f>IFERROR(ROUND($H225*价格阶梯!$C$22/100/价格阶梯!$B$13,0)*价格阶梯!$B$13,"")</f>
        <v/>
      </c>
      <c r="O225" s="29">
        <f>IFERROR(ROUND($H225*价格阶梯!$C$23/100/价格阶梯!$B$13,0)*价格阶梯!$B$13,"")</f>
        <v/>
      </c>
      <c r="P225" s="29">
        <f>IFERROR(ROUND($H225*价格阶梯!$C$24/100/价格阶梯!$B$13,0)*价格阶梯!$B$13,"")</f>
        <v/>
      </c>
      <c r="Q225" s="29">
        <f>IFERROR(ROUND($H225*价格阶梯!$C$25/100/价格阶梯!$B$13,0)*价格阶梯!$B$13,"")</f>
        <v/>
      </c>
      <c r="R225" s="29">
        <f>IFERROR(ROUND($H225*价格阶梯!$C$26/100/价格阶梯!$B$13,0)*价格阶梯!$B$13,"")</f>
        <v/>
      </c>
    </row>
    <row r="226">
      <c r="A226" s="32">
        <f>$A225+1</f>
        <v/>
      </c>
      <c r="B226" s="9">
        <f>IF($A226="","",CHOOSE(WEEKDAY(A226,2),"周一","周二","周三","周四","周五","周六","周日"))</f>
        <v/>
      </c>
      <c r="C226" s="5" t="inlineStr">
        <is>
          <t>D3</t>
        </is>
      </c>
      <c r="D226" s="27" t="n">
        <v>1.008</v>
      </c>
      <c r="E226" s="21">
        <f>IF($C226="","",IF($C226="D1",1.5,IF($C226="D2",1.2,IF($C226="D3",0.95,IF($C226="D4",0.7,"")))))</f>
        <v/>
      </c>
      <c r="F226" s="21">
        <f>IF($C226="","",IF($C226="D1",2,IF($C226="D2",1.5,IF($C226="D3",1.1,IF($C226="D4",0.85,"")))))</f>
        <v/>
      </c>
      <c r="G226" s="9">
        <f>IF(OR($D226="",$E226=""),"",IF(AND($D226&gt;=$E226,$D226&lt;=$F226),"合规","超范围"))</f>
        <v/>
      </c>
      <c r="H226" s="29">
        <f>IFERROR(ROUND(价格阶梯!$B$4*$D226/价格阶梯!$B$13,0)*价格阶梯!$B$13,"")</f>
        <v/>
      </c>
      <c r="I226" s="29">
        <f>IFERROR(ROUND($H226*价格阶梯!$C$17/100/价格阶梯!$B$13,0)*价格阶梯!$B$13,"")</f>
        <v/>
      </c>
      <c r="J226" s="29">
        <f>IFERROR(ROUND($H226*价格阶梯!$C$18/100/价格阶梯!$B$13,0)*价格阶梯!$B$13,"")</f>
        <v/>
      </c>
      <c r="K226" s="29">
        <f>IFERROR(ROUND($H226*价格阶梯!$C$19/100/价格阶梯!$B$13,0)*价格阶梯!$B$13,"")</f>
        <v/>
      </c>
      <c r="L226" s="29">
        <f>IFERROR(ROUND($H226*价格阶梯!$C$20/100/价格阶梯!$B$13,0)*价格阶梯!$B$13,"")</f>
        <v/>
      </c>
      <c r="M226" s="29">
        <f>IFERROR(ROUND($H226*价格阶梯!$C$21/100/价格阶梯!$B$13,0)*价格阶梯!$B$13,"")</f>
        <v/>
      </c>
      <c r="N226" s="29">
        <f>IFERROR(ROUND($H226*价格阶梯!$C$22/100/价格阶梯!$B$13,0)*价格阶梯!$B$13,"")</f>
        <v/>
      </c>
      <c r="O226" s="29">
        <f>IFERROR(ROUND($H226*价格阶梯!$C$23/100/价格阶梯!$B$13,0)*价格阶梯!$B$13,"")</f>
        <v/>
      </c>
      <c r="P226" s="29">
        <f>IFERROR(ROUND($H226*价格阶梯!$C$24/100/价格阶梯!$B$13,0)*价格阶梯!$B$13,"")</f>
        <v/>
      </c>
      <c r="Q226" s="29">
        <f>IFERROR(ROUND($H226*价格阶梯!$C$25/100/价格阶梯!$B$13,0)*价格阶梯!$B$13,"")</f>
        <v/>
      </c>
      <c r="R226" s="29">
        <f>IFERROR(ROUND($H226*价格阶梯!$C$26/100/价格阶梯!$B$13,0)*价格阶梯!$B$13,"")</f>
        <v/>
      </c>
    </row>
    <row r="227">
      <c r="A227" s="32">
        <f>$A226+1</f>
        <v/>
      </c>
      <c r="B227" s="9">
        <f>IF($A227="","",CHOOSE(WEEKDAY(A227,2),"周一","周二","周三","周四","周五","周六","周日"))</f>
        <v/>
      </c>
      <c r="C227" s="5" t="inlineStr">
        <is>
          <t>D3</t>
        </is>
      </c>
      <c r="D227" s="27" t="n">
        <v>1.02</v>
      </c>
      <c r="E227" s="21">
        <f>IF($C227="","",IF($C227="D1",1.5,IF($C227="D2",1.2,IF($C227="D3",0.95,IF($C227="D4",0.7,"")))))</f>
        <v/>
      </c>
      <c r="F227" s="21">
        <f>IF($C227="","",IF($C227="D1",2,IF($C227="D2",1.5,IF($C227="D3",1.1,IF($C227="D4",0.85,"")))))</f>
        <v/>
      </c>
      <c r="G227" s="9">
        <f>IF(OR($D227="",$E227=""),"",IF(AND($D227&gt;=$E227,$D227&lt;=$F227),"合规","超范围"))</f>
        <v/>
      </c>
      <c r="H227" s="29">
        <f>IFERROR(ROUND(价格阶梯!$B$4*$D227/价格阶梯!$B$13,0)*价格阶梯!$B$13,"")</f>
        <v/>
      </c>
      <c r="I227" s="29">
        <f>IFERROR(ROUND($H227*价格阶梯!$C$17/100/价格阶梯!$B$13,0)*价格阶梯!$B$13,"")</f>
        <v/>
      </c>
      <c r="J227" s="29">
        <f>IFERROR(ROUND($H227*价格阶梯!$C$18/100/价格阶梯!$B$13,0)*价格阶梯!$B$13,"")</f>
        <v/>
      </c>
      <c r="K227" s="29">
        <f>IFERROR(ROUND($H227*价格阶梯!$C$19/100/价格阶梯!$B$13,0)*价格阶梯!$B$13,"")</f>
        <v/>
      </c>
      <c r="L227" s="29">
        <f>IFERROR(ROUND($H227*价格阶梯!$C$20/100/价格阶梯!$B$13,0)*价格阶梯!$B$13,"")</f>
        <v/>
      </c>
      <c r="M227" s="29">
        <f>IFERROR(ROUND($H227*价格阶梯!$C$21/100/价格阶梯!$B$13,0)*价格阶梯!$B$13,"")</f>
        <v/>
      </c>
      <c r="N227" s="29">
        <f>IFERROR(ROUND($H227*价格阶梯!$C$22/100/价格阶梯!$B$13,0)*价格阶梯!$B$13,"")</f>
        <v/>
      </c>
      <c r="O227" s="29">
        <f>IFERROR(ROUND($H227*价格阶梯!$C$23/100/价格阶梯!$B$13,0)*价格阶梯!$B$13,"")</f>
        <v/>
      </c>
      <c r="P227" s="29">
        <f>IFERROR(ROUND($H227*价格阶梯!$C$24/100/价格阶梯!$B$13,0)*价格阶梯!$B$13,"")</f>
        <v/>
      </c>
      <c r="Q227" s="29">
        <f>IFERROR(ROUND($H227*价格阶梯!$C$25/100/价格阶梯!$B$13,0)*价格阶梯!$B$13,"")</f>
        <v/>
      </c>
      <c r="R227" s="29">
        <f>IFERROR(ROUND($H227*价格阶梯!$C$26/100/价格阶梯!$B$13,0)*价格阶梯!$B$13,"")</f>
        <v/>
      </c>
    </row>
    <row r="228">
      <c r="A228" s="32">
        <f>$A227+1</f>
        <v/>
      </c>
      <c r="B228" s="9">
        <f>IF($A228="","",CHOOSE(WEEKDAY(A228,2),"周一","周二","周三","周四","周五","周六","周日"))</f>
        <v/>
      </c>
      <c r="C228" s="5" t="inlineStr">
        <is>
          <t>D2</t>
        </is>
      </c>
      <c r="D228" s="27" t="n">
        <v>1.362</v>
      </c>
      <c r="E228" s="21">
        <f>IF($C228="","",IF($C228="D1",1.5,IF($C228="D2",1.2,IF($C228="D3",0.95,IF($C228="D4",0.7,"")))))</f>
        <v/>
      </c>
      <c r="F228" s="21">
        <f>IF($C228="","",IF($C228="D1",2,IF($C228="D2",1.5,IF($C228="D3",1.1,IF($C228="D4",0.85,"")))))</f>
        <v/>
      </c>
      <c r="G228" s="9">
        <f>IF(OR($D228="",$E228=""),"",IF(AND($D228&gt;=$E228,$D228&lt;=$F228),"合规","超范围"))</f>
        <v/>
      </c>
      <c r="H228" s="29">
        <f>IFERROR(ROUND(价格阶梯!$B$4*$D228/价格阶梯!$B$13,0)*价格阶梯!$B$13,"")</f>
        <v/>
      </c>
      <c r="I228" s="29">
        <f>IFERROR(ROUND($H228*价格阶梯!$C$17/100/价格阶梯!$B$13,0)*价格阶梯!$B$13,"")</f>
        <v/>
      </c>
      <c r="J228" s="29">
        <f>IFERROR(ROUND($H228*价格阶梯!$C$18/100/价格阶梯!$B$13,0)*价格阶梯!$B$13,"")</f>
        <v/>
      </c>
      <c r="K228" s="29">
        <f>IFERROR(ROUND($H228*价格阶梯!$C$19/100/价格阶梯!$B$13,0)*价格阶梯!$B$13,"")</f>
        <v/>
      </c>
      <c r="L228" s="29">
        <f>IFERROR(ROUND($H228*价格阶梯!$C$20/100/价格阶梯!$B$13,0)*价格阶梯!$B$13,"")</f>
        <v/>
      </c>
      <c r="M228" s="29">
        <f>IFERROR(ROUND($H228*价格阶梯!$C$21/100/价格阶梯!$B$13,0)*价格阶梯!$B$13,"")</f>
        <v/>
      </c>
      <c r="N228" s="29">
        <f>IFERROR(ROUND($H228*价格阶梯!$C$22/100/价格阶梯!$B$13,0)*价格阶梯!$B$13,"")</f>
        <v/>
      </c>
      <c r="O228" s="29">
        <f>IFERROR(ROUND($H228*价格阶梯!$C$23/100/价格阶梯!$B$13,0)*价格阶梯!$B$13,"")</f>
        <v/>
      </c>
      <c r="P228" s="29">
        <f>IFERROR(ROUND($H228*价格阶梯!$C$24/100/价格阶梯!$B$13,0)*价格阶梯!$B$13,"")</f>
        <v/>
      </c>
      <c r="Q228" s="29">
        <f>IFERROR(ROUND($H228*价格阶梯!$C$25/100/价格阶梯!$B$13,0)*价格阶梯!$B$13,"")</f>
        <v/>
      </c>
      <c r="R228" s="29">
        <f>IFERROR(ROUND($H228*价格阶梯!$C$26/100/价格阶梯!$B$13,0)*价格阶梯!$B$13,"")</f>
        <v/>
      </c>
    </row>
    <row r="229">
      <c r="A229" s="32">
        <f>$A228+1</f>
        <v/>
      </c>
      <c r="B229" s="9">
        <f>IF($A229="","",CHOOSE(WEEKDAY(A229,2),"周一","周二","周三","周四","周五","周六","周日"))</f>
        <v/>
      </c>
      <c r="C229" s="5" t="inlineStr">
        <is>
          <t>D2</t>
        </is>
      </c>
      <c r="D229" s="27" t="n">
        <v>1.374</v>
      </c>
      <c r="E229" s="21">
        <f>IF($C229="","",IF($C229="D1",1.5,IF($C229="D2",1.2,IF($C229="D3",0.95,IF($C229="D4",0.7,"")))))</f>
        <v/>
      </c>
      <c r="F229" s="21">
        <f>IF($C229="","",IF($C229="D1",2,IF($C229="D2",1.5,IF($C229="D3",1.1,IF($C229="D4",0.85,"")))))</f>
        <v/>
      </c>
      <c r="G229" s="9">
        <f>IF(OR($D229="",$E229=""),"",IF(AND($D229&gt;=$E229,$D229&lt;=$F229),"合规","超范围"))</f>
        <v/>
      </c>
      <c r="H229" s="29">
        <f>IFERROR(ROUND(价格阶梯!$B$4*$D229/价格阶梯!$B$13,0)*价格阶梯!$B$13,"")</f>
        <v/>
      </c>
      <c r="I229" s="29">
        <f>IFERROR(ROUND($H229*价格阶梯!$C$17/100/价格阶梯!$B$13,0)*价格阶梯!$B$13,"")</f>
        <v/>
      </c>
      <c r="J229" s="29">
        <f>IFERROR(ROUND($H229*价格阶梯!$C$18/100/价格阶梯!$B$13,0)*价格阶梯!$B$13,"")</f>
        <v/>
      </c>
      <c r="K229" s="29">
        <f>IFERROR(ROUND($H229*价格阶梯!$C$19/100/价格阶梯!$B$13,0)*价格阶梯!$B$13,"")</f>
        <v/>
      </c>
      <c r="L229" s="29">
        <f>IFERROR(ROUND($H229*价格阶梯!$C$20/100/价格阶梯!$B$13,0)*价格阶梯!$B$13,"")</f>
        <v/>
      </c>
      <c r="M229" s="29">
        <f>IFERROR(ROUND($H229*价格阶梯!$C$21/100/价格阶梯!$B$13,0)*价格阶梯!$B$13,"")</f>
        <v/>
      </c>
      <c r="N229" s="29">
        <f>IFERROR(ROUND($H229*价格阶梯!$C$22/100/价格阶梯!$B$13,0)*价格阶梯!$B$13,"")</f>
        <v/>
      </c>
      <c r="O229" s="29">
        <f>IFERROR(ROUND($H229*价格阶梯!$C$23/100/价格阶梯!$B$13,0)*价格阶梯!$B$13,"")</f>
        <v/>
      </c>
      <c r="P229" s="29">
        <f>IFERROR(ROUND($H229*价格阶梯!$C$24/100/价格阶梯!$B$13,0)*价格阶梯!$B$13,"")</f>
        <v/>
      </c>
      <c r="Q229" s="29">
        <f>IFERROR(ROUND($H229*价格阶梯!$C$25/100/价格阶梯!$B$13,0)*价格阶梯!$B$13,"")</f>
        <v/>
      </c>
      <c r="R229" s="29">
        <f>IFERROR(ROUND($H229*价格阶梯!$C$26/100/价格阶梯!$B$13,0)*价格阶梯!$B$13,"")</f>
        <v/>
      </c>
    </row>
    <row r="230">
      <c r="A230" s="32">
        <f>$A229+1</f>
        <v/>
      </c>
      <c r="B230" s="9">
        <f>IF($A230="","",CHOOSE(WEEKDAY(A230,2),"周一","周二","周三","周四","周五","周六","周日"))</f>
        <v/>
      </c>
      <c r="C230" s="5" t="inlineStr">
        <is>
          <t>D3</t>
        </is>
      </c>
      <c r="D230" s="27" t="n">
        <v>1.056</v>
      </c>
      <c r="E230" s="21">
        <f>IF($C230="","",IF($C230="D1",1.5,IF($C230="D2",1.2,IF($C230="D3",0.95,IF($C230="D4",0.7,"")))))</f>
        <v/>
      </c>
      <c r="F230" s="21">
        <f>IF($C230="","",IF($C230="D1",2,IF($C230="D2",1.5,IF($C230="D3",1.1,IF($C230="D4",0.85,"")))))</f>
        <v/>
      </c>
      <c r="G230" s="9">
        <f>IF(OR($D230="",$E230=""),"",IF(AND($D230&gt;=$E230,$D230&lt;=$F230),"合规","超范围"))</f>
        <v/>
      </c>
      <c r="H230" s="29">
        <f>IFERROR(ROUND(价格阶梯!$B$4*$D230/价格阶梯!$B$13,0)*价格阶梯!$B$13,"")</f>
        <v/>
      </c>
      <c r="I230" s="29">
        <f>IFERROR(ROUND($H230*价格阶梯!$C$17/100/价格阶梯!$B$13,0)*价格阶梯!$B$13,"")</f>
        <v/>
      </c>
      <c r="J230" s="29">
        <f>IFERROR(ROUND($H230*价格阶梯!$C$18/100/价格阶梯!$B$13,0)*价格阶梯!$B$13,"")</f>
        <v/>
      </c>
      <c r="K230" s="29">
        <f>IFERROR(ROUND($H230*价格阶梯!$C$19/100/价格阶梯!$B$13,0)*价格阶梯!$B$13,"")</f>
        <v/>
      </c>
      <c r="L230" s="29">
        <f>IFERROR(ROUND($H230*价格阶梯!$C$20/100/价格阶梯!$B$13,0)*价格阶梯!$B$13,"")</f>
        <v/>
      </c>
      <c r="M230" s="29">
        <f>IFERROR(ROUND($H230*价格阶梯!$C$21/100/价格阶梯!$B$13,0)*价格阶梯!$B$13,"")</f>
        <v/>
      </c>
      <c r="N230" s="29">
        <f>IFERROR(ROUND($H230*价格阶梯!$C$22/100/价格阶梯!$B$13,0)*价格阶梯!$B$13,"")</f>
        <v/>
      </c>
      <c r="O230" s="29">
        <f>IFERROR(ROUND($H230*价格阶梯!$C$23/100/价格阶梯!$B$13,0)*价格阶梯!$B$13,"")</f>
        <v/>
      </c>
      <c r="P230" s="29">
        <f>IFERROR(ROUND($H230*价格阶梯!$C$24/100/价格阶梯!$B$13,0)*价格阶梯!$B$13,"")</f>
        <v/>
      </c>
      <c r="Q230" s="29">
        <f>IFERROR(ROUND($H230*价格阶梯!$C$25/100/价格阶梯!$B$13,0)*价格阶梯!$B$13,"")</f>
        <v/>
      </c>
      <c r="R230" s="29">
        <f>IFERROR(ROUND($H230*价格阶梯!$C$26/100/价格阶梯!$B$13,0)*价格阶梯!$B$13,"")</f>
        <v/>
      </c>
    </row>
    <row r="231">
      <c r="A231" s="32">
        <f>$A230+1</f>
        <v/>
      </c>
      <c r="B231" s="9">
        <f>IF($A231="","",CHOOSE(WEEKDAY(A231,2),"周一","周二","周三","周四","周五","周六","周日"))</f>
        <v/>
      </c>
      <c r="C231" s="5" t="inlineStr">
        <is>
          <t>D3</t>
        </is>
      </c>
      <c r="D231" s="27" t="n">
        <v>0.984</v>
      </c>
      <c r="E231" s="21">
        <f>IF($C231="","",IF($C231="D1",1.5,IF($C231="D2",1.2,IF($C231="D3",0.95,IF($C231="D4",0.7,"")))))</f>
        <v/>
      </c>
      <c r="F231" s="21">
        <f>IF($C231="","",IF($C231="D1",2,IF($C231="D2",1.5,IF($C231="D3",1.1,IF($C231="D4",0.85,"")))))</f>
        <v/>
      </c>
      <c r="G231" s="9">
        <f>IF(OR($D231="",$E231=""),"",IF(AND($D231&gt;=$E231,$D231&lt;=$F231),"合规","超范围"))</f>
        <v/>
      </c>
      <c r="H231" s="29">
        <f>IFERROR(ROUND(价格阶梯!$B$4*$D231/价格阶梯!$B$13,0)*价格阶梯!$B$13,"")</f>
        <v/>
      </c>
      <c r="I231" s="29">
        <f>IFERROR(ROUND($H231*价格阶梯!$C$17/100/价格阶梯!$B$13,0)*价格阶梯!$B$13,"")</f>
        <v/>
      </c>
      <c r="J231" s="29">
        <f>IFERROR(ROUND($H231*价格阶梯!$C$18/100/价格阶梯!$B$13,0)*价格阶梯!$B$13,"")</f>
        <v/>
      </c>
      <c r="K231" s="29">
        <f>IFERROR(ROUND($H231*价格阶梯!$C$19/100/价格阶梯!$B$13,0)*价格阶梯!$B$13,"")</f>
        <v/>
      </c>
      <c r="L231" s="29">
        <f>IFERROR(ROUND($H231*价格阶梯!$C$20/100/价格阶梯!$B$13,0)*价格阶梯!$B$13,"")</f>
        <v/>
      </c>
      <c r="M231" s="29">
        <f>IFERROR(ROUND($H231*价格阶梯!$C$21/100/价格阶梯!$B$13,0)*价格阶梯!$B$13,"")</f>
        <v/>
      </c>
      <c r="N231" s="29">
        <f>IFERROR(ROUND($H231*价格阶梯!$C$22/100/价格阶梯!$B$13,0)*价格阶梯!$B$13,"")</f>
        <v/>
      </c>
      <c r="O231" s="29">
        <f>IFERROR(ROUND($H231*价格阶梯!$C$23/100/价格阶梯!$B$13,0)*价格阶梯!$B$13,"")</f>
        <v/>
      </c>
      <c r="P231" s="29">
        <f>IFERROR(ROUND($H231*价格阶梯!$C$24/100/价格阶梯!$B$13,0)*价格阶梯!$B$13,"")</f>
        <v/>
      </c>
      <c r="Q231" s="29">
        <f>IFERROR(ROUND($H231*价格阶梯!$C$25/100/价格阶梯!$B$13,0)*价格阶梯!$B$13,"")</f>
        <v/>
      </c>
      <c r="R231" s="29">
        <f>IFERROR(ROUND($H231*价格阶梯!$C$26/100/价格阶梯!$B$13,0)*价格阶梯!$B$13,"")</f>
        <v/>
      </c>
    </row>
    <row r="232">
      <c r="A232" s="32">
        <f>$A231+1</f>
        <v/>
      </c>
      <c r="B232" s="9">
        <f>IF($A232="","",CHOOSE(WEEKDAY(A232,2),"周一","周二","周三","周四","周五","周六","周日"))</f>
        <v/>
      </c>
      <c r="C232" s="5" t="inlineStr">
        <is>
          <t>D3</t>
        </is>
      </c>
      <c r="D232" s="27" t="n">
        <v>0.996</v>
      </c>
      <c r="E232" s="21">
        <f>IF($C232="","",IF($C232="D1",1.5,IF($C232="D2",1.2,IF($C232="D3",0.95,IF($C232="D4",0.7,"")))))</f>
        <v/>
      </c>
      <c r="F232" s="21">
        <f>IF($C232="","",IF($C232="D1",2,IF($C232="D2",1.5,IF($C232="D3",1.1,IF($C232="D4",0.85,"")))))</f>
        <v/>
      </c>
      <c r="G232" s="9">
        <f>IF(OR($D232="",$E232=""),"",IF(AND($D232&gt;=$E232,$D232&lt;=$F232),"合规","超范围"))</f>
        <v/>
      </c>
      <c r="H232" s="29">
        <f>IFERROR(ROUND(价格阶梯!$B$4*$D232/价格阶梯!$B$13,0)*价格阶梯!$B$13,"")</f>
        <v/>
      </c>
      <c r="I232" s="29">
        <f>IFERROR(ROUND($H232*价格阶梯!$C$17/100/价格阶梯!$B$13,0)*价格阶梯!$B$13,"")</f>
        <v/>
      </c>
      <c r="J232" s="29">
        <f>IFERROR(ROUND($H232*价格阶梯!$C$18/100/价格阶梯!$B$13,0)*价格阶梯!$B$13,"")</f>
        <v/>
      </c>
      <c r="K232" s="29">
        <f>IFERROR(ROUND($H232*价格阶梯!$C$19/100/价格阶梯!$B$13,0)*价格阶梯!$B$13,"")</f>
        <v/>
      </c>
      <c r="L232" s="29">
        <f>IFERROR(ROUND($H232*价格阶梯!$C$20/100/价格阶梯!$B$13,0)*价格阶梯!$B$13,"")</f>
        <v/>
      </c>
      <c r="M232" s="29">
        <f>IFERROR(ROUND($H232*价格阶梯!$C$21/100/价格阶梯!$B$13,0)*价格阶梯!$B$13,"")</f>
        <v/>
      </c>
      <c r="N232" s="29">
        <f>IFERROR(ROUND($H232*价格阶梯!$C$22/100/价格阶梯!$B$13,0)*价格阶梯!$B$13,"")</f>
        <v/>
      </c>
      <c r="O232" s="29">
        <f>IFERROR(ROUND($H232*价格阶梯!$C$23/100/价格阶梯!$B$13,0)*价格阶梯!$B$13,"")</f>
        <v/>
      </c>
      <c r="P232" s="29">
        <f>IFERROR(ROUND($H232*价格阶梯!$C$24/100/价格阶梯!$B$13,0)*价格阶梯!$B$13,"")</f>
        <v/>
      </c>
      <c r="Q232" s="29">
        <f>IFERROR(ROUND($H232*价格阶梯!$C$25/100/价格阶梯!$B$13,0)*价格阶梯!$B$13,"")</f>
        <v/>
      </c>
      <c r="R232" s="29">
        <f>IFERROR(ROUND($H232*价格阶梯!$C$26/100/价格阶梯!$B$13,0)*价格阶梯!$B$13,"")</f>
        <v/>
      </c>
    </row>
    <row r="233">
      <c r="A233" s="32">
        <f>$A232+1</f>
        <v/>
      </c>
      <c r="B233" s="9">
        <f>IF($A233="","",CHOOSE(WEEKDAY(A233,2),"周一","周二","周三","周四","周五","周六","周日"))</f>
        <v/>
      </c>
      <c r="C233" s="5" t="inlineStr">
        <is>
          <t>D3</t>
        </is>
      </c>
      <c r="D233" s="27" t="n">
        <v>1.008</v>
      </c>
      <c r="E233" s="21">
        <f>IF($C233="","",IF($C233="D1",1.5,IF($C233="D2",1.2,IF($C233="D3",0.95,IF($C233="D4",0.7,"")))))</f>
        <v/>
      </c>
      <c r="F233" s="21">
        <f>IF($C233="","",IF($C233="D1",2,IF($C233="D2",1.5,IF($C233="D3",1.1,IF($C233="D4",0.85,"")))))</f>
        <v/>
      </c>
      <c r="G233" s="9">
        <f>IF(OR($D233="",$E233=""),"",IF(AND($D233&gt;=$E233,$D233&lt;=$F233),"合规","超范围"))</f>
        <v/>
      </c>
      <c r="H233" s="29">
        <f>IFERROR(ROUND(价格阶梯!$B$4*$D233/价格阶梯!$B$13,0)*价格阶梯!$B$13,"")</f>
        <v/>
      </c>
      <c r="I233" s="29">
        <f>IFERROR(ROUND($H233*价格阶梯!$C$17/100/价格阶梯!$B$13,0)*价格阶梯!$B$13,"")</f>
        <v/>
      </c>
      <c r="J233" s="29">
        <f>IFERROR(ROUND($H233*价格阶梯!$C$18/100/价格阶梯!$B$13,0)*价格阶梯!$B$13,"")</f>
        <v/>
      </c>
      <c r="K233" s="29">
        <f>IFERROR(ROUND($H233*价格阶梯!$C$19/100/价格阶梯!$B$13,0)*价格阶梯!$B$13,"")</f>
        <v/>
      </c>
      <c r="L233" s="29">
        <f>IFERROR(ROUND($H233*价格阶梯!$C$20/100/价格阶梯!$B$13,0)*价格阶梯!$B$13,"")</f>
        <v/>
      </c>
      <c r="M233" s="29">
        <f>IFERROR(ROUND($H233*价格阶梯!$C$21/100/价格阶梯!$B$13,0)*价格阶梯!$B$13,"")</f>
        <v/>
      </c>
      <c r="N233" s="29">
        <f>IFERROR(ROUND($H233*价格阶梯!$C$22/100/价格阶梯!$B$13,0)*价格阶梯!$B$13,"")</f>
        <v/>
      </c>
      <c r="O233" s="29">
        <f>IFERROR(ROUND($H233*价格阶梯!$C$23/100/价格阶梯!$B$13,0)*价格阶梯!$B$13,"")</f>
        <v/>
      </c>
      <c r="P233" s="29">
        <f>IFERROR(ROUND($H233*价格阶梯!$C$24/100/价格阶梯!$B$13,0)*价格阶梯!$B$13,"")</f>
        <v/>
      </c>
      <c r="Q233" s="29">
        <f>IFERROR(ROUND($H233*价格阶梯!$C$25/100/价格阶梯!$B$13,0)*价格阶梯!$B$13,"")</f>
        <v/>
      </c>
      <c r="R233" s="29">
        <f>IFERROR(ROUND($H233*价格阶梯!$C$26/100/价格阶梯!$B$13,0)*价格阶梯!$B$13,"")</f>
        <v/>
      </c>
    </row>
    <row r="234">
      <c r="A234" s="32">
        <f>$A233+1</f>
        <v/>
      </c>
      <c r="B234" s="9">
        <f>IF($A234="","",CHOOSE(WEEKDAY(A234,2),"周一","周二","周三","周四","周五","周六","周日"))</f>
        <v/>
      </c>
      <c r="C234" s="5" t="inlineStr">
        <is>
          <t>D3</t>
        </is>
      </c>
      <c r="D234" s="27" t="n">
        <v>1.02</v>
      </c>
      <c r="E234" s="21">
        <f>IF($C234="","",IF($C234="D1",1.5,IF($C234="D2",1.2,IF($C234="D3",0.95,IF($C234="D4",0.7,"")))))</f>
        <v/>
      </c>
      <c r="F234" s="21">
        <f>IF($C234="","",IF($C234="D1",2,IF($C234="D2",1.5,IF($C234="D3",1.1,IF($C234="D4",0.85,"")))))</f>
        <v/>
      </c>
      <c r="G234" s="9">
        <f>IF(OR($D234="",$E234=""),"",IF(AND($D234&gt;=$E234,$D234&lt;=$F234),"合规","超范围"))</f>
        <v/>
      </c>
      <c r="H234" s="29">
        <f>IFERROR(ROUND(价格阶梯!$B$4*$D234/价格阶梯!$B$13,0)*价格阶梯!$B$13,"")</f>
        <v/>
      </c>
      <c r="I234" s="29">
        <f>IFERROR(ROUND($H234*价格阶梯!$C$17/100/价格阶梯!$B$13,0)*价格阶梯!$B$13,"")</f>
        <v/>
      </c>
      <c r="J234" s="29">
        <f>IFERROR(ROUND($H234*价格阶梯!$C$18/100/价格阶梯!$B$13,0)*价格阶梯!$B$13,"")</f>
        <v/>
      </c>
      <c r="K234" s="29">
        <f>IFERROR(ROUND($H234*价格阶梯!$C$19/100/价格阶梯!$B$13,0)*价格阶梯!$B$13,"")</f>
        <v/>
      </c>
      <c r="L234" s="29">
        <f>IFERROR(ROUND($H234*价格阶梯!$C$20/100/价格阶梯!$B$13,0)*价格阶梯!$B$13,"")</f>
        <v/>
      </c>
      <c r="M234" s="29">
        <f>IFERROR(ROUND($H234*价格阶梯!$C$21/100/价格阶梯!$B$13,0)*价格阶梯!$B$13,"")</f>
        <v/>
      </c>
      <c r="N234" s="29">
        <f>IFERROR(ROUND($H234*价格阶梯!$C$22/100/价格阶梯!$B$13,0)*价格阶梯!$B$13,"")</f>
        <v/>
      </c>
      <c r="O234" s="29">
        <f>IFERROR(ROUND($H234*价格阶梯!$C$23/100/价格阶梯!$B$13,0)*价格阶梯!$B$13,"")</f>
        <v/>
      </c>
      <c r="P234" s="29">
        <f>IFERROR(ROUND($H234*价格阶梯!$C$24/100/价格阶梯!$B$13,0)*价格阶梯!$B$13,"")</f>
        <v/>
      </c>
      <c r="Q234" s="29">
        <f>IFERROR(ROUND($H234*价格阶梯!$C$25/100/价格阶梯!$B$13,0)*价格阶梯!$B$13,"")</f>
        <v/>
      </c>
      <c r="R234" s="29">
        <f>IFERROR(ROUND($H234*价格阶梯!$C$26/100/价格阶梯!$B$13,0)*价格阶梯!$B$13,"")</f>
        <v/>
      </c>
    </row>
    <row r="235">
      <c r="A235" s="32">
        <f>$A234+1</f>
        <v/>
      </c>
      <c r="B235" s="9">
        <f>IF($A235="","",CHOOSE(WEEKDAY(A235,2),"周一","周二","周三","周四","周五","周六","周日"))</f>
        <v/>
      </c>
      <c r="C235" s="5" t="inlineStr">
        <is>
          <t>D2</t>
        </is>
      </c>
      <c r="D235" s="27" t="n">
        <v>1.362</v>
      </c>
      <c r="E235" s="21">
        <f>IF($C235="","",IF($C235="D1",1.5,IF($C235="D2",1.2,IF($C235="D3",0.95,IF($C235="D4",0.7,"")))))</f>
        <v/>
      </c>
      <c r="F235" s="21">
        <f>IF($C235="","",IF($C235="D1",2,IF($C235="D2",1.5,IF($C235="D3",1.1,IF($C235="D4",0.85,"")))))</f>
        <v/>
      </c>
      <c r="G235" s="9">
        <f>IF(OR($D235="",$E235=""),"",IF(AND($D235&gt;=$E235,$D235&lt;=$F235),"合规","超范围"))</f>
        <v/>
      </c>
      <c r="H235" s="29">
        <f>IFERROR(ROUND(价格阶梯!$B$4*$D235/价格阶梯!$B$13,0)*价格阶梯!$B$13,"")</f>
        <v/>
      </c>
      <c r="I235" s="29">
        <f>IFERROR(ROUND($H235*价格阶梯!$C$17/100/价格阶梯!$B$13,0)*价格阶梯!$B$13,"")</f>
        <v/>
      </c>
      <c r="J235" s="29">
        <f>IFERROR(ROUND($H235*价格阶梯!$C$18/100/价格阶梯!$B$13,0)*价格阶梯!$B$13,"")</f>
        <v/>
      </c>
      <c r="K235" s="29">
        <f>IFERROR(ROUND($H235*价格阶梯!$C$19/100/价格阶梯!$B$13,0)*价格阶梯!$B$13,"")</f>
        <v/>
      </c>
      <c r="L235" s="29">
        <f>IFERROR(ROUND($H235*价格阶梯!$C$20/100/价格阶梯!$B$13,0)*价格阶梯!$B$13,"")</f>
        <v/>
      </c>
      <c r="M235" s="29">
        <f>IFERROR(ROUND($H235*价格阶梯!$C$21/100/价格阶梯!$B$13,0)*价格阶梯!$B$13,"")</f>
        <v/>
      </c>
      <c r="N235" s="29">
        <f>IFERROR(ROUND($H235*价格阶梯!$C$22/100/价格阶梯!$B$13,0)*价格阶梯!$B$13,"")</f>
        <v/>
      </c>
      <c r="O235" s="29">
        <f>IFERROR(ROUND($H235*价格阶梯!$C$23/100/价格阶梯!$B$13,0)*价格阶梯!$B$13,"")</f>
        <v/>
      </c>
      <c r="P235" s="29">
        <f>IFERROR(ROUND($H235*价格阶梯!$C$24/100/价格阶梯!$B$13,0)*价格阶梯!$B$13,"")</f>
        <v/>
      </c>
      <c r="Q235" s="29">
        <f>IFERROR(ROUND($H235*价格阶梯!$C$25/100/价格阶梯!$B$13,0)*价格阶梯!$B$13,"")</f>
        <v/>
      </c>
      <c r="R235" s="29">
        <f>IFERROR(ROUND($H235*价格阶梯!$C$26/100/价格阶梯!$B$13,0)*价格阶梯!$B$13,"")</f>
        <v/>
      </c>
    </row>
    <row r="236">
      <c r="A236" s="32">
        <f>$A235+1</f>
        <v/>
      </c>
      <c r="B236" s="9">
        <f>IF($A236="","",CHOOSE(WEEKDAY(A236,2),"周一","周二","周三","周四","周五","周六","周日"))</f>
        <v/>
      </c>
      <c r="C236" s="5" t="inlineStr">
        <is>
          <t>D2</t>
        </is>
      </c>
      <c r="D236" s="27" t="n">
        <v>1.374</v>
      </c>
      <c r="E236" s="21">
        <f>IF($C236="","",IF($C236="D1",1.5,IF($C236="D2",1.2,IF($C236="D3",0.95,IF($C236="D4",0.7,"")))))</f>
        <v/>
      </c>
      <c r="F236" s="21">
        <f>IF($C236="","",IF($C236="D1",2,IF($C236="D2",1.5,IF($C236="D3",1.1,IF($C236="D4",0.85,"")))))</f>
        <v/>
      </c>
      <c r="G236" s="9">
        <f>IF(OR($D236="",$E236=""),"",IF(AND($D236&gt;=$E236,$D236&lt;=$F236),"合规","超范围"))</f>
        <v/>
      </c>
      <c r="H236" s="29">
        <f>IFERROR(ROUND(价格阶梯!$B$4*$D236/价格阶梯!$B$13,0)*价格阶梯!$B$13,"")</f>
        <v/>
      </c>
      <c r="I236" s="29">
        <f>IFERROR(ROUND($H236*价格阶梯!$C$17/100/价格阶梯!$B$13,0)*价格阶梯!$B$13,"")</f>
        <v/>
      </c>
      <c r="J236" s="29">
        <f>IFERROR(ROUND($H236*价格阶梯!$C$18/100/价格阶梯!$B$13,0)*价格阶梯!$B$13,"")</f>
        <v/>
      </c>
      <c r="K236" s="29">
        <f>IFERROR(ROUND($H236*价格阶梯!$C$19/100/价格阶梯!$B$13,0)*价格阶梯!$B$13,"")</f>
        <v/>
      </c>
      <c r="L236" s="29">
        <f>IFERROR(ROUND($H236*价格阶梯!$C$20/100/价格阶梯!$B$13,0)*价格阶梯!$B$13,"")</f>
        <v/>
      </c>
      <c r="M236" s="29">
        <f>IFERROR(ROUND($H236*价格阶梯!$C$21/100/价格阶梯!$B$13,0)*价格阶梯!$B$13,"")</f>
        <v/>
      </c>
      <c r="N236" s="29">
        <f>IFERROR(ROUND($H236*价格阶梯!$C$22/100/价格阶梯!$B$13,0)*价格阶梯!$B$13,"")</f>
        <v/>
      </c>
      <c r="O236" s="29">
        <f>IFERROR(ROUND($H236*价格阶梯!$C$23/100/价格阶梯!$B$13,0)*价格阶梯!$B$13,"")</f>
        <v/>
      </c>
      <c r="P236" s="29">
        <f>IFERROR(ROUND($H236*价格阶梯!$C$24/100/价格阶梯!$B$13,0)*价格阶梯!$B$13,"")</f>
        <v/>
      </c>
      <c r="Q236" s="29">
        <f>IFERROR(ROUND($H236*价格阶梯!$C$25/100/价格阶梯!$B$13,0)*价格阶梯!$B$13,"")</f>
        <v/>
      </c>
      <c r="R236" s="29">
        <f>IFERROR(ROUND($H236*价格阶梯!$C$26/100/价格阶梯!$B$13,0)*价格阶梯!$B$13,"")</f>
        <v/>
      </c>
    </row>
    <row r="237">
      <c r="A237" s="32">
        <f>$A236+1</f>
        <v/>
      </c>
      <c r="B237" s="9">
        <f>IF($A237="","",CHOOSE(WEEKDAY(A237,2),"周一","周二","周三","周四","周五","周六","周日"))</f>
        <v/>
      </c>
      <c r="C237" s="5" t="inlineStr">
        <is>
          <t>D3</t>
        </is>
      </c>
      <c r="D237" s="27" t="n">
        <v>1.056</v>
      </c>
      <c r="E237" s="21">
        <f>IF($C237="","",IF($C237="D1",1.5,IF($C237="D2",1.2,IF($C237="D3",0.95,IF($C237="D4",0.7,"")))))</f>
        <v/>
      </c>
      <c r="F237" s="21">
        <f>IF($C237="","",IF($C237="D1",2,IF($C237="D2",1.5,IF($C237="D3",1.1,IF($C237="D4",0.85,"")))))</f>
        <v/>
      </c>
      <c r="G237" s="9">
        <f>IF(OR($D237="",$E237=""),"",IF(AND($D237&gt;=$E237,$D237&lt;=$F237),"合规","超范围"))</f>
        <v/>
      </c>
      <c r="H237" s="29">
        <f>IFERROR(ROUND(价格阶梯!$B$4*$D237/价格阶梯!$B$13,0)*价格阶梯!$B$13,"")</f>
        <v/>
      </c>
      <c r="I237" s="29">
        <f>IFERROR(ROUND($H237*价格阶梯!$C$17/100/价格阶梯!$B$13,0)*价格阶梯!$B$13,"")</f>
        <v/>
      </c>
      <c r="J237" s="29">
        <f>IFERROR(ROUND($H237*价格阶梯!$C$18/100/价格阶梯!$B$13,0)*价格阶梯!$B$13,"")</f>
        <v/>
      </c>
      <c r="K237" s="29">
        <f>IFERROR(ROUND($H237*价格阶梯!$C$19/100/价格阶梯!$B$13,0)*价格阶梯!$B$13,"")</f>
        <v/>
      </c>
      <c r="L237" s="29">
        <f>IFERROR(ROUND($H237*价格阶梯!$C$20/100/价格阶梯!$B$13,0)*价格阶梯!$B$13,"")</f>
        <v/>
      </c>
      <c r="M237" s="29">
        <f>IFERROR(ROUND($H237*价格阶梯!$C$21/100/价格阶梯!$B$13,0)*价格阶梯!$B$13,"")</f>
        <v/>
      </c>
      <c r="N237" s="29">
        <f>IFERROR(ROUND($H237*价格阶梯!$C$22/100/价格阶梯!$B$13,0)*价格阶梯!$B$13,"")</f>
        <v/>
      </c>
      <c r="O237" s="29">
        <f>IFERROR(ROUND($H237*价格阶梯!$C$23/100/价格阶梯!$B$13,0)*价格阶梯!$B$13,"")</f>
        <v/>
      </c>
      <c r="P237" s="29">
        <f>IFERROR(ROUND($H237*价格阶梯!$C$24/100/价格阶梯!$B$13,0)*价格阶梯!$B$13,"")</f>
        <v/>
      </c>
      <c r="Q237" s="29">
        <f>IFERROR(ROUND($H237*价格阶梯!$C$25/100/价格阶梯!$B$13,0)*价格阶梯!$B$13,"")</f>
        <v/>
      </c>
      <c r="R237" s="29">
        <f>IFERROR(ROUND($H237*价格阶梯!$C$26/100/价格阶梯!$B$13,0)*价格阶梯!$B$13,"")</f>
        <v/>
      </c>
    </row>
    <row r="238">
      <c r="A238" s="32">
        <f>$A237+1</f>
        <v/>
      </c>
      <c r="B238" s="9">
        <f>IF($A238="","",CHOOSE(WEEKDAY(A238,2),"周一","周二","周三","周四","周五","周六","周日"))</f>
        <v/>
      </c>
      <c r="C238" s="5" t="inlineStr">
        <is>
          <t>D3</t>
        </is>
      </c>
      <c r="D238" s="27" t="n">
        <v>0.984</v>
      </c>
      <c r="E238" s="21">
        <f>IF($C238="","",IF($C238="D1",1.5,IF($C238="D2",1.2,IF($C238="D3",0.95,IF($C238="D4",0.7,"")))))</f>
        <v/>
      </c>
      <c r="F238" s="21">
        <f>IF($C238="","",IF($C238="D1",2,IF($C238="D2",1.5,IF($C238="D3",1.1,IF($C238="D4",0.85,"")))))</f>
        <v/>
      </c>
      <c r="G238" s="9">
        <f>IF(OR($D238="",$E238=""),"",IF(AND($D238&gt;=$E238,$D238&lt;=$F238),"合规","超范围"))</f>
        <v/>
      </c>
      <c r="H238" s="29">
        <f>IFERROR(ROUND(价格阶梯!$B$4*$D238/价格阶梯!$B$13,0)*价格阶梯!$B$13,"")</f>
        <v/>
      </c>
      <c r="I238" s="29">
        <f>IFERROR(ROUND($H238*价格阶梯!$C$17/100/价格阶梯!$B$13,0)*价格阶梯!$B$13,"")</f>
        <v/>
      </c>
      <c r="J238" s="29">
        <f>IFERROR(ROUND($H238*价格阶梯!$C$18/100/价格阶梯!$B$13,0)*价格阶梯!$B$13,"")</f>
        <v/>
      </c>
      <c r="K238" s="29">
        <f>IFERROR(ROUND($H238*价格阶梯!$C$19/100/价格阶梯!$B$13,0)*价格阶梯!$B$13,"")</f>
        <v/>
      </c>
      <c r="L238" s="29">
        <f>IFERROR(ROUND($H238*价格阶梯!$C$20/100/价格阶梯!$B$13,0)*价格阶梯!$B$13,"")</f>
        <v/>
      </c>
      <c r="M238" s="29">
        <f>IFERROR(ROUND($H238*价格阶梯!$C$21/100/价格阶梯!$B$13,0)*价格阶梯!$B$13,"")</f>
        <v/>
      </c>
      <c r="N238" s="29">
        <f>IFERROR(ROUND($H238*价格阶梯!$C$22/100/价格阶梯!$B$13,0)*价格阶梯!$B$13,"")</f>
        <v/>
      </c>
      <c r="O238" s="29">
        <f>IFERROR(ROUND($H238*价格阶梯!$C$23/100/价格阶梯!$B$13,0)*价格阶梯!$B$13,"")</f>
        <v/>
      </c>
      <c r="P238" s="29">
        <f>IFERROR(ROUND($H238*价格阶梯!$C$24/100/价格阶梯!$B$13,0)*价格阶梯!$B$13,"")</f>
        <v/>
      </c>
      <c r="Q238" s="29">
        <f>IFERROR(ROUND($H238*价格阶梯!$C$25/100/价格阶梯!$B$13,0)*价格阶梯!$B$13,"")</f>
        <v/>
      </c>
      <c r="R238" s="29">
        <f>IFERROR(ROUND($H238*价格阶梯!$C$26/100/价格阶梯!$B$13,0)*价格阶梯!$B$13,"")</f>
        <v/>
      </c>
    </row>
    <row r="239">
      <c r="A239" s="32">
        <f>$A238+1</f>
        <v/>
      </c>
      <c r="B239" s="9">
        <f>IF($A239="","",CHOOSE(WEEKDAY(A239,2),"周一","周二","周三","周四","周五","周六","周日"))</f>
        <v/>
      </c>
      <c r="C239" s="5" t="inlineStr">
        <is>
          <t>D3</t>
        </is>
      </c>
      <c r="D239" s="27" t="n">
        <v>0.996</v>
      </c>
      <c r="E239" s="21">
        <f>IF($C239="","",IF($C239="D1",1.5,IF($C239="D2",1.2,IF($C239="D3",0.95,IF($C239="D4",0.7,"")))))</f>
        <v/>
      </c>
      <c r="F239" s="21">
        <f>IF($C239="","",IF($C239="D1",2,IF($C239="D2",1.5,IF($C239="D3",1.1,IF($C239="D4",0.85,"")))))</f>
        <v/>
      </c>
      <c r="G239" s="9">
        <f>IF(OR($D239="",$E239=""),"",IF(AND($D239&gt;=$E239,$D239&lt;=$F239),"合规","超范围"))</f>
        <v/>
      </c>
      <c r="H239" s="29">
        <f>IFERROR(ROUND(价格阶梯!$B$4*$D239/价格阶梯!$B$13,0)*价格阶梯!$B$13,"")</f>
        <v/>
      </c>
      <c r="I239" s="29">
        <f>IFERROR(ROUND($H239*价格阶梯!$C$17/100/价格阶梯!$B$13,0)*价格阶梯!$B$13,"")</f>
        <v/>
      </c>
      <c r="J239" s="29">
        <f>IFERROR(ROUND($H239*价格阶梯!$C$18/100/价格阶梯!$B$13,0)*价格阶梯!$B$13,"")</f>
        <v/>
      </c>
      <c r="K239" s="29">
        <f>IFERROR(ROUND($H239*价格阶梯!$C$19/100/价格阶梯!$B$13,0)*价格阶梯!$B$13,"")</f>
        <v/>
      </c>
      <c r="L239" s="29">
        <f>IFERROR(ROUND($H239*价格阶梯!$C$20/100/价格阶梯!$B$13,0)*价格阶梯!$B$13,"")</f>
        <v/>
      </c>
      <c r="M239" s="29">
        <f>IFERROR(ROUND($H239*价格阶梯!$C$21/100/价格阶梯!$B$13,0)*价格阶梯!$B$13,"")</f>
        <v/>
      </c>
      <c r="N239" s="29">
        <f>IFERROR(ROUND($H239*价格阶梯!$C$22/100/价格阶梯!$B$13,0)*价格阶梯!$B$13,"")</f>
        <v/>
      </c>
      <c r="O239" s="29">
        <f>IFERROR(ROUND($H239*价格阶梯!$C$23/100/价格阶梯!$B$13,0)*价格阶梯!$B$13,"")</f>
        <v/>
      </c>
      <c r="P239" s="29">
        <f>IFERROR(ROUND($H239*价格阶梯!$C$24/100/价格阶梯!$B$13,0)*价格阶梯!$B$13,"")</f>
        <v/>
      </c>
      <c r="Q239" s="29">
        <f>IFERROR(ROUND($H239*价格阶梯!$C$25/100/价格阶梯!$B$13,0)*价格阶梯!$B$13,"")</f>
        <v/>
      </c>
      <c r="R239" s="29">
        <f>IFERROR(ROUND($H239*价格阶梯!$C$26/100/价格阶梯!$B$13,0)*价格阶梯!$B$13,"")</f>
        <v/>
      </c>
    </row>
    <row r="240">
      <c r="A240" s="32">
        <f>$A239+1</f>
        <v/>
      </c>
      <c r="B240" s="9">
        <f>IF($A240="","",CHOOSE(WEEKDAY(A240,2),"周一","周二","周三","周四","周五","周六","周日"))</f>
        <v/>
      </c>
      <c r="C240" s="5" t="inlineStr">
        <is>
          <t>D3</t>
        </is>
      </c>
      <c r="D240" s="27" t="n">
        <v>1.008</v>
      </c>
      <c r="E240" s="21">
        <f>IF($C240="","",IF($C240="D1",1.5,IF($C240="D2",1.2,IF($C240="D3",0.95,IF($C240="D4",0.7,"")))))</f>
        <v/>
      </c>
      <c r="F240" s="21">
        <f>IF($C240="","",IF($C240="D1",2,IF($C240="D2",1.5,IF($C240="D3",1.1,IF($C240="D4",0.85,"")))))</f>
        <v/>
      </c>
      <c r="G240" s="9">
        <f>IF(OR($D240="",$E240=""),"",IF(AND($D240&gt;=$E240,$D240&lt;=$F240),"合规","超范围"))</f>
        <v/>
      </c>
      <c r="H240" s="29">
        <f>IFERROR(ROUND(价格阶梯!$B$4*$D240/价格阶梯!$B$13,0)*价格阶梯!$B$13,"")</f>
        <v/>
      </c>
      <c r="I240" s="29">
        <f>IFERROR(ROUND($H240*价格阶梯!$C$17/100/价格阶梯!$B$13,0)*价格阶梯!$B$13,"")</f>
        <v/>
      </c>
      <c r="J240" s="29">
        <f>IFERROR(ROUND($H240*价格阶梯!$C$18/100/价格阶梯!$B$13,0)*价格阶梯!$B$13,"")</f>
        <v/>
      </c>
      <c r="K240" s="29">
        <f>IFERROR(ROUND($H240*价格阶梯!$C$19/100/价格阶梯!$B$13,0)*价格阶梯!$B$13,"")</f>
        <v/>
      </c>
      <c r="L240" s="29">
        <f>IFERROR(ROUND($H240*价格阶梯!$C$20/100/价格阶梯!$B$13,0)*价格阶梯!$B$13,"")</f>
        <v/>
      </c>
      <c r="M240" s="29">
        <f>IFERROR(ROUND($H240*价格阶梯!$C$21/100/价格阶梯!$B$13,0)*价格阶梯!$B$13,"")</f>
        <v/>
      </c>
      <c r="N240" s="29">
        <f>IFERROR(ROUND($H240*价格阶梯!$C$22/100/价格阶梯!$B$13,0)*价格阶梯!$B$13,"")</f>
        <v/>
      </c>
      <c r="O240" s="29">
        <f>IFERROR(ROUND($H240*价格阶梯!$C$23/100/价格阶梯!$B$13,0)*价格阶梯!$B$13,"")</f>
        <v/>
      </c>
      <c r="P240" s="29">
        <f>IFERROR(ROUND($H240*价格阶梯!$C$24/100/价格阶梯!$B$13,0)*价格阶梯!$B$13,"")</f>
        <v/>
      </c>
      <c r="Q240" s="29">
        <f>IFERROR(ROUND($H240*价格阶梯!$C$25/100/价格阶梯!$B$13,0)*价格阶梯!$B$13,"")</f>
        <v/>
      </c>
      <c r="R240" s="29">
        <f>IFERROR(ROUND($H240*价格阶梯!$C$26/100/价格阶梯!$B$13,0)*价格阶梯!$B$13,"")</f>
        <v/>
      </c>
    </row>
    <row r="241">
      <c r="A241" s="32">
        <f>$A240+1</f>
        <v/>
      </c>
      <c r="B241" s="9">
        <f>IF($A241="","",CHOOSE(WEEKDAY(A241,2),"周一","周二","周三","周四","周五","周六","周日"))</f>
        <v/>
      </c>
      <c r="C241" s="5" t="inlineStr">
        <is>
          <t>D3</t>
        </is>
      </c>
      <c r="D241" s="27" t="n">
        <v>1.02</v>
      </c>
      <c r="E241" s="21">
        <f>IF($C241="","",IF($C241="D1",1.5,IF($C241="D2",1.2,IF($C241="D3",0.95,IF($C241="D4",0.7,"")))))</f>
        <v/>
      </c>
      <c r="F241" s="21">
        <f>IF($C241="","",IF($C241="D1",2,IF($C241="D2",1.5,IF($C241="D3",1.1,IF($C241="D4",0.85,"")))))</f>
        <v/>
      </c>
      <c r="G241" s="9">
        <f>IF(OR($D241="",$E241=""),"",IF(AND($D241&gt;=$E241,$D241&lt;=$F241),"合规","超范围"))</f>
        <v/>
      </c>
      <c r="H241" s="29">
        <f>IFERROR(ROUND(价格阶梯!$B$4*$D241/价格阶梯!$B$13,0)*价格阶梯!$B$13,"")</f>
        <v/>
      </c>
      <c r="I241" s="29">
        <f>IFERROR(ROUND($H241*价格阶梯!$C$17/100/价格阶梯!$B$13,0)*价格阶梯!$B$13,"")</f>
        <v/>
      </c>
      <c r="J241" s="29">
        <f>IFERROR(ROUND($H241*价格阶梯!$C$18/100/价格阶梯!$B$13,0)*价格阶梯!$B$13,"")</f>
        <v/>
      </c>
      <c r="K241" s="29">
        <f>IFERROR(ROUND($H241*价格阶梯!$C$19/100/价格阶梯!$B$13,0)*价格阶梯!$B$13,"")</f>
        <v/>
      </c>
      <c r="L241" s="29">
        <f>IFERROR(ROUND($H241*价格阶梯!$C$20/100/价格阶梯!$B$13,0)*价格阶梯!$B$13,"")</f>
        <v/>
      </c>
      <c r="M241" s="29">
        <f>IFERROR(ROUND($H241*价格阶梯!$C$21/100/价格阶梯!$B$13,0)*价格阶梯!$B$13,"")</f>
        <v/>
      </c>
      <c r="N241" s="29">
        <f>IFERROR(ROUND($H241*价格阶梯!$C$22/100/价格阶梯!$B$13,0)*价格阶梯!$B$13,"")</f>
        <v/>
      </c>
      <c r="O241" s="29">
        <f>IFERROR(ROUND($H241*价格阶梯!$C$23/100/价格阶梯!$B$13,0)*价格阶梯!$B$13,"")</f>
        <v/>
      </c>
      <c r="P241" s="29">
        <f>IFERROR(ROUND($H241*价格阶梯!$C$24/100/价格阶梯!$B$13,0)*价格阶梯!$B$13,"")</f>
        <v/>
      </c>
      <c r="Q241" s="29">
        <f>IFERROR(ROUND($H241*价格阶梯!$C$25/100/价格阶梯!$B$13,0)*价格阶梯!$B$13,"")</f>
        <v/>
      </c>
      <c r="R241" s="29">
        <f>IFERROR(ROUND($H241*价格阶梯!$C$26/100/价格阶梯!$B$13,0)*价格阶梯!$B$13,"")</f>
        <v/>
      </c>
    </row>
    <row r="242">
      <c r="A242" s="32">
        <f>$A241+1</f>
        <v/>
      </c>
      <c r="B242" s="9">
        <f>IF($A242="","",CHOOSE(WEEKDAY(A242,2),"周一","周二","周三","周四","周五","周六","周日"))</f>
        <v/>
      </c>
      <c r="C242" s="5" t="inlineStr">
        <is>
          <t>D2</t>
        </is>
      </c>
      <c r="D242" s="27" t="n">
        <v>1.362</v>
      </c>
      <c r="E242" s="21">
        <f>IF($C242="","",IF($C242="D1",1.5,IF($C242="D2",1.2,IF($C242="D3",0.95,IF($C242="D4",0.7,"")))))</f>
        <v/>
      </c>
      <c r="F242" s="21">
        <f>IF($C242="","",IF($C242="D1",2,IF($C242="D2",1.5,IF($C242="D3",1.1,IF($C242="D4",0.85,"")))))</f>
        <v/>
      </c>
      <c r="G242" s="9">
        <f>IF(OR($D242="",$E242=""),"",IF(AND($D242&gt;=$E242,$D242&lt;=$F242),"合规","超范围"))</f>
        <v/>
      </c>
      <c r="H242" s="29">
        <f>IFERROR(ROUND(价格阶梯!$B$4*$D242/价格阶梯!$B$13,0)*价格阶梯!$B$13,"")</f>
        <v/>
      </c>
      <c r="I242" s="29">
        <f>IFERROR(ROUND($H242*价格阶梯!$C$17/100/价格阶梯!$B$13,0)*价格阶梯!$B$13,"")</f>
        <v/>
      </c>
      <c r="J242" s="29">
        <f>IFERROR(ROUND($H242*价格阶梯!$C$18/100/价格阶梯!$B$13,0)*价格阶梯!$B$13,"")</f>
        <v/>
      </c>
      <c r="K242" s="29">
        <f>IFERROR(ROUND($H242*价格阶梯!$C$19/100/价格阶梯!$B$13,0)*价格阶梯!$B$13,"")</f>
        <v/>
      </c>
      <c r="L242" s="29">
        <f>IFERROR(ROUND($H242*价格阶梯!$C$20/100/价格阶梯!$B$13,0)*价格阶梯!$B$13,"")</f>
        <v/>
      </c>
      <c r="M242" s="29">
        <f>IFERROR(ROUND($H242*价格阶梯!$C$21/100/价格阶梯!$B$13,0)*价格阶梯!$B$13,"")</f>
        <v/>
      </c>
      <c r="N242" s="29">
        <f>IFERROR(ROUND($H242*价格阶梯!$C$22/100/价格阶梯!$B$13,0)*价格阶梯!$B$13,"")</f>
        <v/>
      </c>
      <c r="O242" s="29">
        <f>IFERROR(ROUND($H242*价格阶梯!$C$23/100/价格阶梯!$B$13,0)*价格阶梯!$B$13,"")</f>
        <v/>
      </c>
      <c r="P242" s="29">
        <f>IFERROR(ROUND($H242*价格阶梯!$C$24/100/价格阶梯!$B$13,0)*价格阶梯!$B$13,"")</f>
        <v/>
      </c>
      <c r="Q242" s="29">
        <f>IFERROR(ROUND($H242*价格阶梯!$C$25/100/价格阶梯!$B$13,0)*价格阶梯!$B$13,"")</f>
        <v/>
      </c>
      <c r="R242" s="29">
        <f>IFERROR(ROUND($H242*价格阶梯!$C$26/100/价格阶梯!$B$13,0)*价格阶梯!$B$13,"")</f>
        <v/>
      </c>
    </row>
    <row r="243">
      <c r="A243" s="32">
        <f>$A242+1</f>
        <v/>
      </c>
      <c r="B243" s="9">
        <f>IF($A243="","",CHOOSE(WEEKDAY(A243,2),"周一","周二","周三","周四","周五","周六","周日"))</f>
        <v/>
      </c>
      <c r="C243" s="5" t="inlineStr">
        <is>
          <t>D2</t>
        </is>
      </c>
      <c r="D243" s="27" t="n">
        <v>1.374</v>
      </c>
      <c r="E243" s="21">
        <f>IF($C243="","",IF($C243="D1",1.5,IF($C243="D2",1.2,IF($C243="D3",0.95,IF($C243="D4",0.7,"")))))</f>
        <v/>
      </c>
      <c r="F243" s="21">
        <f>IF($C243="","",IF($C243="D1",2,IF($C243="D2",1.5,IF($C243="D3",1.1,IF($C243="D4",0.85,"")))))</f>
        <v/>
      </c>
      <c r="G243" s="9">
        <f>IF(OR($D243="",$E243=""),"",IF(AND($D243&gt;=$E243,$D243&lt;=$F243),"合规","超范围"))</f>
        <v/>
      </c>
      <c r="H243" s="29">
        <f>IFERROR(ROUND(价格阶梯!$B$4*$D243/价格阶梯!$B$13,0)*价格阶梯!$B$13,"")</f>
        <v/>
      </c>
      <c r="I243" s="29">
        <f>IFERROR(ROUND($H243*价格阶梯!$C$17/100/价格阶梯!$B$13,0)*价格阶梯!$B$13,"")</f>
        <v/>
      </c>
      <c r="J243" s="29">
        <f>IFERROR(ROUND($H243*价格阶梯!$C$18/100/价格阶梯!$B$13,0)*价格阶梯!$B$13,"")</f>
        <v/>
      </c>
      <c r="K243" s="29">
        <f>IFERROR(ROUND($H243*价格阶梯!$C$19/100/价格阶梯!$B$13,0)*价格阶梯!$B$13,"")</f>
        <v/>
      </c>
      <c r="L243" s="29">
        <f>IFERROR(ROUND($H243*价格阶梯!$C$20/100/价格阶梯!$B$13,0)*价格阶梯!$B$13,"")</f>
        <v/>
      </c>
      <c r="M243" s="29">
        <f>IFERROR(ROUND($H243*价格阶梯!$C$21/100/价格阶梯!$B$13,0)*价格阶梯!$B$13,"")</f>
        <v/>
      </c>
      <c r="N243" s="29">
        <f>IFERROR(ROUND($H243*价格阶梯!$C$22/100/价格阶梯!$B$13,0)*价格阶梯!$B$13,"")</f>
        <v/>
      </c>
      <c r="O243" s="29">
        <f>IFERROR(ROUND($H243*价格阶梯!$C$23/100/价格阶梯!$B$13,0)*价格阶梯!$B$13,"")</f>
        <v/>
      </c>
      <c r="P243" s="29">
        <f>IFERROR(ROUND($H243*价格阶梯!$C$24/100/价格阶梯!$B$13,0)*价格阶梯!$B$13,"")</f>
        <v/>
      </c>
      <c r="Q243" s="29">
        <f>IFERROR(ROUND($H243*价格阶梯!$C$25/100/价格阶梯!$B$13,0)*价格阶梯!$B$13,"")</f>
        <v/>
      </c>
      <c r="R243" s="29">
        <f>IFERROR(ROUND($H243*价格阶梯!$C$26/100/价格阶梯!$B$13,0)*价格阶梯!$B$13,"")</f>
        <v/>
      </c>
    </row>
    <row r="244">
      <c r="A244" s="32">
        <f>$A243+1</f>
        <v/>
      </c>
      <c r="B244" s="9">
        <f>IF($A244="","",CHOOSE(WEEKDAY(A244,2),"周一","周二","周三","周四","周五","周六","周日"))</f>
        <v/>
      </c>
      <c r="C244" s="5" t="inlineStr">
        <is>
          <t>D3</t>
        </is>
      </c>
      <c r="D244" s="27" t="n">
        <v>1.056</v>
      </c>
      <c r="E244" s="21">
        <f>IF($C244="","",IF($C244="D1",1.5,IF($C244="D2",1.2,IF($C244="D3",0.95,IF($C244="D4",0.7,"")))))</f>
        <v/>
      </c>
      <c r="F244" s="21">
        <f>IF($C244="","",IF($C244="D1",2,IF($C244="D2",1.5,IF($C244="D3",1.1,IF($C244="D4",0.85,"")))))</f>
        <v/>
      </c>
      <c r="G244" s="9">
        <f>IF(OR($D244="",$E244=""),"",IF(AND($D244&gt;=$E244,$D244&lt;=$F244),"合规","超范围"))</f>
        <v/>
      </c>
      <c r="H244" s="29">
        <f>IFERROR(ROUND(价格阶梯!$B$4*$D244/价格阶梯!$B$13,0)*价格阶梯!$B$13,"")</f>
        <v/>
      </c>
      <c r="I244" s="29">
        <f>IFERROR(ROUND($H244*价格阶梯!$C$17/100/价格阶梯!$B$13,0)*价格阶梯!$B$13,"")</f>
        <v/>
      </c>
      <c r="J244" s="29">
        <f>IFERROR(ROUND($H244*价格阶梯!$C$18/100/价格阶梯!$B$13,0)*价格阶梯!$B$13,"")</f>
        <v/>
      </c>
      <c r="K244" s="29">
        <f>IFERROR(ROUND($H244*价格阶梯!$C$19/100/价格阶梯!$B$13,0)*价格阶梯!$B$13,"")</f>
        <v/>
      </c>
      <c r="L244" s="29">
        <f>IFERROR(ROUND($H244*价格阶梯!$C$20/100/价格阶梯!$B$13,0)*价格阶梯!$B$13,"")</f>
        <v/>
      </c>
      <c r="M244" s="29">
        <f>IFERROR(ROUND($H244*价格阶梯!$C$21/100/价格阶梯!$B$13,0)*价格阶梯!$B$13,"")</f>
        <v/>
      </c>
      <c r="N244" s="29">
        <f>IFERROR(ROUND($H244*价格阶梯!$C$22/100/价格阶梯!$B$13,0)*价格阶梯!$B$13,"")</f>
        <v/>
      </c>
      <c r="O244" s="29">
        <f>IFERROR(ROUND($H244*价格阶梯!$C$23/100/价格阶梯!$B$13,0)*价格阶梯!$B$13,"")</f>
        <v/>
      </c>
      <c r="P244" s="29">
        <f>IFERROR(ROUND($H244*价格阶梯!$C$24/100/价格阶梯!$B$13,0)*价格阶梯!$B$13,"")</f>
        <v/>
      </c>
      <c r="Q244" s="29">
        <f>IFERROR(ROUND($H244*价格阶梯!$C$25/100/价格阶梯!$B$13,0)*价格阶梯!$B$13,"")</f>
        <v/>
      </c>
      <c r="R244" s="29">
        <f>IFERROR(ROUND($H244*价格阶梯!$C$26/100/价格阶梯!$B$13,0)*价格阶梯!$B$13,"")</f>
        <v/>
      </c>
    </row>
    <row r="245">
      <c r="A245" s="32">
        <f>$A244+1</f>
        <v/>
      </c>
      <c r="B245" s="9">
        <f>IF($A245="","",CHOOSE(WEEKDAY(A245,2),"周一","周二","周三","周四","周五","周六","周日"))</f>
        <v/>
      </c>
      <c r="C245" s="5" t="inlineStr">
        <is>
          <t>D3</t>
        </is>
      </c>
      <c r="D245" s="27" t="n">
        <v>0.984</v>
      </c>
      <c r="E245" s="21">
        <f>IF($C245="","",IF($C245="D1",1.5,IF($C245="D2",1.2,IF($C245="D3",0.95,IF($C245="D4",0.7,"")))))</f>
        <v/>
      </c>
      <c r="F245" s="21">
        <f>IF($C245="","",IF($C245="D1",2,IF($C245="D2",1.5,IF($C245="D3",1.1,IF($C245="D4",0.85,"")))))</f>
        <v/>
      </c>
      <c r="G245" s="9">
        <f>IF(OR($D245="",$E245=""),"",IF(AND($D245&gt;=$E245,$D245&lt;=$F245),"合规","超范围"))</f>
        <v/>
      </c>
      <c r="H245" s="29">
        <f>IFERROR(ROUND(价格阶梯!$B$4*$D245/价格阶梯!$B$13,0)*价格阶梯!$B$13,"")</f>
        <v/>
      </c>
      <c r="I245" s="29">
        <f>IFERROR(ROUND($H245*价格阶梯!$C$17/100/价格阶梯!$B$13,0)*价格阶梯!$B$13,"")</f>
        <v/>
      </c>
      <c r="J245" s="29">
        <f>IFERROR(ROUND($H245*价格阶梯!$C$18/100/价格阶梯!$B$13,0)*价格阶梯!$B$13,"")</f>
        <v/>
      </c>
      <c r="K245" s="29">
        <f>IFERROR(ROUND($H245*价格阶梯!$C$19/100/价格阶梯!$B$13,0)*价格阶梯!$B$13,"")</f>
        <v/>
      </c>
      <c r="L245" s="29">
        <f>IFERROR(ROUND($H245*价格阶梯!$C$20/100/价格阶梯!$B$13,0)*价格阶梯!$B$13,"")</f>
        <v/>
      </c>
      <c r="M245" s="29">
        <f>IFERROR(ROUND($H245*价格阶梯!$C$21/100/价格阶梯!$B$13,0)*价格阶梯!$B$13,"")</f>
        <v/>
      </c>
      <c r="N245" s="29">
        <f>IFERROR(ROUND($H245*价格阶梯!$C$22/100/价格阶梯!$B$13,0)*价格阶梯!$B$13,"")</f>
        <v/>
      </c>
      <c r="O245" s="29">
        <f>IFERROR(ROUND($H245*价格阶梯!$C$23/100/价格阶梯!$B$13,0)*价格阶梯!$B$13,"")</f>
        <v/>
      </c>
      <c r="P245" s="29">
        <f>IFERROR(ROUND($H245*价格阶梯!$C$24/100/价格阶梯!$B$13,0)*价格阶梯!$B$13,"")</f>
        <v/>
      </c>
      <c r="Q245" s="29">
        <f>IFERROR(ROUND($H245*价格阶梯!$C$25/100/价格阶梯!$B$13,0)*价格阶梯!$B$13,"")</f>
        <v/>
      </c>
      <c r="R245" s="29">
        <f>IFERROR(ROUND($H245*价格阶梯!$C$26/100/价格阶梯!$B$13,0)*价格阶梯!$B$13,"")</f>
        <v/>
      </c>
    </row>
    <row r="246">
      <c r="A246" s="32">
        <f>$A245+1</f>
        <v/>
      </c>
      <c r="B246" s="9">
        <f>IF($A246="","",CHOOSE(WEEKDAY(A246,2),"周一","周二","周三","周四","周五","周六","周日"))</f>
        <v/>
      </c>
      <c r="C246" s="5" t="inlineStr">
        <is>
          <t>D3</t>
        </is>
      </c>
      <c r="D246" s="27" t="n">
        <v>0.996</v>
      </c>
      <c r="E246" s="21">
        <f>IF($C246="","",IF($C246="D1",1.5,IF($C246="D2",1.2,IF($C246="D3",0.95,IF($C246="D4",0.7,"")))))</f>
        <v/>
      </c>
      <c r="F246" s="21">
        <f>IF($C246="","",IF($C246="D1",2,IF($C246="D2",1.5,IF($C246="D3",1.1,IF($C246="D4",0.85,"")))))</f>
        <v/>
      </c>
      <c r="G246" s="9">
        <f>IF(OR($D246="",$E246=""),"",IF(AND($D246&gt;=$E246,$D246&lt;=$F246),"合规","超范围"))</f>
        <v/>
      </c>
      <c r="H246" s="29">
        <f>IFERROR(ROUND(价格阶梯!$B$4*$D246/价格阶梯!$B$13,0)*价格阶梯!$B$13,"")</f>
        <v/>
      </c>
      <c r="I246" s="29">
        <f>IFERROR(ROUND($H246*价格阶梯!$C$17/100/价格阶梯!$B$13,0)*价格阶梯!$B$13,"")</f>
        <v/>
      </c>
      <c r="J246" s="29">
        <f>IFERROR(ROUND($H246*价格阶梯!$C$18/100/价格阶梯!$B$13,0)*价格阶梯!$B$13,"")</f>
        <v/>
      </c>
      <c r="K246" s="29">
        <f>IFERROR(ROUND($H246*价格阶梯!$C$19/100/价格阶梯!$B$13,0)*价格阶梯!$B$13,"")</f>
        <v/>
      </c>
      <c r="L246" s="29">
        <f>IFERROR(ROUND($H246*价格阶梯!$C$20/100/价格阶梯!$B$13,0)*价格阶梯!$B$13,"")</f>
        <v/>
      </c>
      <c r="M246" s="29">
        <f>IFERROR(ROUND($H246*价格阶梯!$C$21/100/价格阶梯!$B$13,0)*价格阶梯!$B$13,"")</f>
        <v/>
      </c>
      <c r="N246" s="29">
        <f>IFERROR(ROUND($H246*价格阶梯!$C$22/100/价格阶梯!$B$13,0)*价格阶梯!$B$13,"")</f>
        <v/>
      </c>
      <c r="O246" s="29">
        <f>IFERROR(ROUND($H246*价格阶梯!$C$23/100/价格阶梯!$B$13,0)*价格阶梯!$B$13,"")</f>
        <v/>
      </c>
      <c r="P246" s="29">
        <f>IFERROR(ROUND($H246*价格阶梯!$C$24/100/价格阶梯!$B$13,0)*价格阶梯!$B$13,"")</f>
        <v/>
      </c>
      <c r="Q246" s="29">
        <f>IFERROR(ROUND($H246*价格阶梯!$C$25/100/价格阶梯!$B$13,0)*价格阶梯!$B$13,"")</f>
        <v/>
      </c>
      <c r="R246" s="29">
        <f>IFERROR(ROUND($H246*价格阶梯!$C$26/100/价格阶梯!$B$13,0)*价格阶梯!$B$13,"")</f>
        <v/>
      </c>
    </row>
    <row r="247">
      <c r="A247" s="32">
        <f>$A246+1</f>
        <v/>
      </c>
      <c r="B247" s="9">
        <f>IF($A247="","",CHOOSE(WEEKDAY(A247,2),"周一","周二","周三","周四","周五","周六","周日"))</f>
        <v/>
      </c>
      <c r="C247" s="5" t="inlineStr">
        <is>
          <t>D3</t>
        </is>
      </c>
      <c r="D247" s="27" t="n">
        <v>1.008</v>
      </c>
      <c r="E247" s="21">
        <f>IF($C247="","",IF($C247="D1",1.5,IF($C247="D2",1.2,IF($C247="D3",0.95,IF($C247="D4",0.7,"")))))</f>
        <v/>
      </c>
      <c r="F247" s="21">
        <f>IF($C247="","",IF($C247="D1",2,IF($C247="D2",1.5,IF($C247="D3",1.1,IF($C247="D4",0.85,"")))))</f>
        <v/>
      </c>
      <c r="G247" s="9">
        <f>IF(OR($D247="",$E247=""),"",IF(AND($D247&gt;=$E247,$D247&lt;=$F247),"合规","超范围"))</f>
        <v/>
      </c>
      <c r="H247" s="29">
        <f>IFERROR(ROUND(价格阶梯!$B$4*$D247/价格阶梯!$B$13,0)*价格阶梯!$B$13,"")</f>
        <v/>
      </c>
      <c r="I247" s="29">
        <f>IFERROR(ROUND($H247*价格阶梯!$C$17/100/价格阶梯!$B$13,0)*价格阶梯!$B$13,"")</f>
        <v/>
      </c>
      <c r="J247" s="29">
        <f>IFERROR(ROUND($H247*价格阶梯!$C$18/100/价格阶梯!$B$13,0)*价格阶梯!$B$13,"")</f>
        <v/>
      </c>
      <c r="K247" s="29">
        <f>IFERROR(ROUND($H247*价格阶梯!$C$19/100/价格阶梯!$B$13,0)*价格阶梯!$B$13,"")</f>
        <v/>
      </c>
      <c r="L247" s="29">
        <f>IFERROR(ROUND($H247*价格阶梯!$C$20/100/价格阶梯!$B$13,0)*价格阶梯!$B$13,"")</f>
        <v/>
      </c>
      <c r="M247" s="29">
        <f>IFERROR(ROUND($H247*价格阶梯!$C$21/100/价格阶梯!$B$13,0)*价格阶梯!$B$13,"")</f>
        <v/>
      </c>
      <c r="N247" s="29">
        <f>IFERROR(ROUND($H247*价格阶梯!$C$22/100/价格阶梯!$B$13,0)*价格阶梯!$B$13,"")</f>
        <v/>
      </c>
      <c r="O247" s="29">
        <f>IFERROR(ROUND($H247*价格阶梯!$C$23/100/价格阶梯!$B$13,0)*价格阶梯!$B$13,"")</f>
        <v/>
      </c>
      <c r="P247" s="29">
        <f>IFERROR(ROUND($H247*价格阶梯!$C$24/100/价格阶梯!$B$13,0)*价格阶梯!$B$13,"")</f>
        <v/>
      </c>
      <c r="Q247" s="29">
        <f>IFERROR(ROUND($H247*价格阶梯!$C$25/100/价格阶梯!$B$13,0)*价格阶梯!$B$13,"")</f>
        <v/>
      </c>
      <c r="R247" s="29">
        <f>IFERROR(ROUND($H247*价格阶梯!$C$26/100/价格阶梯!$B$13,0)*价格阶梯!$B$13,"")</f>
        <v/>
      </c>
    </row>
    <row r="248">
      <c r="A248" s="32">
        <f>$A247+1</f>
        <v/>
      </c>
      <c r="B248" s="9">
        <f>IF($A248="","",CHOOSE(WEEKDAY(A248,2),"周一","周二","周三","周四","周五","周六","周日"))</f>
        <v/>
      </c>
      <c r="C248" s="5" t="inlineStr">
        <is>
          <t>D3</t>
        </is>
      </c>
      <c r="D248" s="27" t="n">
        <v>1.02</v>
      </c>
      <c r="E248" s="21">
        <f>IF($C248="","",IF($C248="D1",1.5,IF($C248="D2",1.2,IF($C248="D3",0.95,IF($C248="D4",0.7,"")))))</f>
        <v/>
      </c>
      <c r="F248" s="21">
        <f>IF($C248="","",IF($C248="D1",2,IF($C248="D2",1.5,IF($C248="D3",1.1,IF($C248="D4",0.85,"")))))</f>
        <v/>
      </c>
      <c r="G248" s="9">
        <f>IF(OR($D248="",$E248=""),"",IF(AND($D248&gt;=$E248,$D248&lt;=$F248),"合规","超范围"))</f>
        <v/>
      </c>
      <c r="H248" s="29">
        <f>IFERROR(ROUND(价格阶梯!$B$4*$D248/价格阶梯!$B$13,0)*价格阶梯!$B$13,"")</f>
        <v/>
      </c>
      <c r="I248" s="29">
        <f>IFERROR(ROUND($H248*价格阶梯!$C$17/100/价格阶梯!$B$13,0)*价格阶梯!$B$13,"")</f>
        <v/>
      </c>
      <c r="J248" s="29">
        <f>IFERROR(ROUND($H248*价格阶梯!$C$18/100/价格阶梯!$B$13,0)*价格阶梯!$B$13,"")</f>
        <v/>
      </c>
      <c r="K248" s="29">
        <f>IFERROR(ROUND($H248*价格阶梯!$C$19/100/价格阶梯!$B$13,0)*价格阶梯!$B$13,"")</f>
        <v/>
      </c>
      <c r="L248" s="29">
        <f>IFERROR(ROUND($H248*价格阶梯!$C$20/100/价格阶梯!$B$13,0)*价格阶梯!$B$13,"")</f>
        <v/>
      </c>
      <c r="M248" s="29">
        <f>IFERROR(ROUND($H248*价格阶梯!$C$21/100/价格阶梯!$B$13,0)*价格阶梯!$B$13,"")</f>
        <v/>
      </c>
      <c r="N248" s="29">
        <f>IFERROR(ROUND($H248*价格阶梯!$C$22/100/价格阶梯!$B$13,0)*价格阶梯!$B$13,"")</f>
        <v/>
      </c>
      <c r="O248" s="29">
        <f>IFERROR(ROUND($H248*价格阶梯!$C$23/100/价格阶梯!$B$13,0)*价格阶梯!$B$13,"")</f>
        <v/>
      </c>
      <c r="P248" s="29">
        <f>IFERROR(ROUND($H248*价格阶梯!$C$24/100/价格阶梯!$B$13,0)*价格阶梯!$B$13,"")</f>
        <v/>
      </c>
      <c r="Q248" s="29">
        <f>IFERROR(ROUND($H248*价格阶梯!$C$25/100/价格阶梯!$B$13,0)*价格阶梯!$B$13,"")</f>
        <v/>
      </c>
      <c r="R248" s="29">
        <f>IFERROR(ROUND($H248*价格阶梯!$C$26/100/价格阶梯!$B$13,0)*价格阶梯!$B$13,"")</f>
        <v/>
      </c>
    </row>
    <row r="249">
      <c r="A249" s="32">
        <f>$A248+1</f>
        <v/>
      </c>
      <c r="B249" s="9">
        <f>IF($A249="","",CHOOSE(WEEKDAY(A249,2),"周一","周二","周三","周四","周五","周六","周日"))</f>
        <v/>
      </c>
      <c r="C249" s="5" t="inlineStr">
        <is>
          <t>D2</t>
        </is>
      </c>
      <c r="D249" s="27" t="n">
        <v>1.362</v>
      </c>
      <c r="E249" s="21">
        <f>IF($C249="","",IF($C249="D1",1.5,IF($C249="D2",1.2,IF($C249="D3",0.95,IF($C249="D4",0.7,"")))))</f>
        <v/>
      </c>
      <c r="F249" s="21">
        <f>IF($C249="","",IF($C249="D1",2,IF($C249="D2",1.5,IF($C249="D3",1.1,IF($C249="D4",0.85,"")))))</f>
        <v/>
      </c>
      <c r="G249" s="9">
        <f>IF(OR($D249="",$E249=""),"",IF(AND($D249&gt;=$E249,$D249&lt;=$F249),"合规","超范围"))</f>
        <v/>
      </c>
      <c r="H249" s="29">
        <f>IFERROR(ROUND(价格阶梯!$B$4*$D249/价格阶梯!$B$13,0)*价格阶梯!$B$13,"")</f>
        <v/>
      </c>
      <c r="I249" s="29">
        <f>IFERROR(ROUND($H249*价格阶梯!$C$17/100/价格阶梯!$B$13,0)*价格阶梯!$B$13,"")</f>
        <v/>
      </c>
      <c r="J249" s="29">
        <f>IFERROR(ROUND($H249*价格阶梯!$C$18/100/价格阶梯!$B$13,0)*价格阶梯!$B$13,"")</f>
        <v/>
      </c>
      <c r="K249" s="29">
        <f>IFERROR(ROUND($H249*价格阶梯!$C$19/100/价格阶梯!$B$13,0)*价格阶梯!$B$13,"")</f>
        <v/>
      </c>
      <c r="L249" s="29">
        <f>IFERROR(ROUND($H249*价格阶梯!$C$20/100/价格阶梯!$B$13,0)*价格阶梯!$B$13,"")</f>
        <v/>
      </c>
      <c r="M249" s="29">
        <f>IFERROR(ROUND($H249*价格阶梯!$C$21/100/价格阶梯!$B$13,0)*价格阶梯!$B$13,"")</f>
        <v/>
      </c>
      <c r="N249" s="29">
        <f>IFERROR(ROUND($H249*价格阶梯!$C$22/100/价格阶梯!$B$13,0)*价格阶梯!$B$13,"")</f>
        <v/>
      </c>
      <c r="O249" s="29">
        <f>IFERROR(ROUND($H249*价格阶梯!$C$23/100/价格阶梯!$B$13,0)*价格阶梯!$B$13,"")</f>
        <v/>
      </c>
      <c r="P249" s="29">
        <f>IFERROR(ROUND($H249*价格阶梯!$C$24/100/价格阶梯!$B$13,0)*价格阶梯!$B$13,"")</f>
        <v/>
      </c>
      <c r="Q249" s="29">
        <f>IFERROR(ROUND($H249*价格阶梯!$C$25/100/价格阶梯!$B$13,0)*价格阶梯!$B$13,"")</f>
        <v/>
      </c>
      <c r="R249" s="29">
        <f>IFERROR(ROUND($H249*价格阶梯!$C$26/100/价格阶梯!$B$13,0)*价格阶梯!$B$13,"")</f>
        <v/>
      </c>
    </row>
    <row r="250">
      <c r="A250" s="32">
        <f>$A249+1</f>
        <v/>
      </c>
      <c r="B250" s="9">
        <f>IF($A250="","",CHOOSE(WEEKDAY(A250,2),"周一","周二","周三","周四","周五","周六","周日"))</f>
        <v/>
      </c>
      <c r="C250" s="5" t="inlineStr">
        <is>
          <t>D2</t>
        </is>
      </c>
      <c r="D250" s="27" t="n">
        <v>1.374</v>
      </c>
      <c r="E250" s="21">
        <f>IF($C250="","",IF($C250="D1",1.5,IF($C250="D2",1.2,IF($C250="D3",0.95,IF($C250="D4",0.7,"")))))</f>
        <v/>
      </c>
      <c r="F250" s="21">
        <f>IF($C250="","",IF($C250="D1",2,IF($C250="D2",1.5,IF($C250="D3",1.1,IF($C250="D4",0.85,"")))))</f>
        <v/>
      </c>
      <c r="G250" s="9">
        <f>IF(OR($D250="",$E250=""),"",IF(AND($D250&gt;=$E250,$D250&lt;=$F250),"合规","超范围"))</f>
        <v/>
      </c>
      <c r="H250" s="29">
        <f>IFERROR(ROUND(价格阶梯!$B$4*$D250/价格阶梯!$B$13,0)*价格阶梯!$B$13,"")</f>
        <v/>
      </c>
      <c r="I250" s="29">
        <f>IFERROR(ROUND($H250*价格阶梯!$C$17/100/价格阶梯!$B$13,0)*价格阶梯!$B$13,"")</f>
        <v/>
      </c>
      <c r="J250" s="29">
        <f>IFERROR(ROUND($H250*价格阶梯!$C$18/100/价格阶梯!$B$13,0)*价格阶梯!$B$13,"")</f>
        <v/>
      </c>
      <c r="K250" s="29">
        <f>IFERROR(ROUND($H250*价格阶梯!$C$19/100/价格阶梯!$B$13,0)*价格阶梯!$B$13,"")</f>
        <v/>
      </c>
      <c r="L250" s="29">
        <f>IFERROR(ROUND($H250*价格阶梯!$C$20/100/价格阶梯!$B$13,0)*价格阶梯!$B$13,"")</f>
        <v/>
      </c>
      <c r="M250" s="29">
        <f>IFERROR(ROUND($H250*价格阶梯!$C$21/100/价格阶梯!$B$13,0)*价格阶梯!$B$13,"")</f>
        <v/>
      </c>
      <c r="N250" s="29">
        <f>IFERROR(ROUND($H250*价格阶梯!$C$22/100/价格阶梯!$B$13,0)*价格阶梯!$B$13,"")</f>
        <v/>
      </c>
      <c r="O250" s="29">
        <f>IFERROR(ROUND($H250*价格阶梯!$C$23/100/价格阶梯!$B$13,0)*价格阶梯!$B$13,"")</f>
        <v/>
      </c>
      <c r="P250" s="29">
        <f>IFERROR(ROUND($H250*价格阶梯!$C$24/100/价格阶梯!$B$13,0)*价格阶梯!$B$13,"")</f>
        <v/>
      </c>
      <c r="Q250" s="29">
        <f>IFERROR(ROUND($H250*价格阶梯!$C$25/100/价格阶梯!$B$13,0)*价格阶梯!$B$13,"")</f>
        <v/>
      </c>
      <c r="R250" s="29">
        <f>IFERROR(ROUND($H250*价格阶梯!$C$26/100/价格阶梯!$B$13,0)*价格阶梯!$B$13,"")</f>
        <v/>
      </c>
    </row>
    <row r="251">
      <c r="A251" s="32">
        <f>$A250+1</f>
        <v/>
      </c>
      <c r="B251" s="9">
        <f>IF($A251="","",CHOOSE(WEEKDAY(A251,2),"周一","周二","周三","周四","周五","周六","周日"))</f>
        <v/>
      </c>
      <c r="C251" s="5" t="inlineStr">
        <is>
          <t>D3</t>
        </is>
      </c>
      <c r="D251" s="27" t="n">
        <v>1.056</v>
      </c>
      <c r="E251" s="21">
        <f>IF($C251="","",IF($C251="D1",1.5,IF($C251="D2",1.2,IF($C251="D3",0.95,IF($C251="D4",0.7,"")))))</f>
        <v/>
      </c>
      <c r="F251" s="21">
        <f>IF($C251="","",IF($C251="D1",2,IF($C251="D2",1.5,IF($C251="D3",1.1,IF($C251="D4",0.85,"")))))</f>
        <v/>
      </c>
      <c r="G251" s="9">
        <f>IF(OR($D251="",$E251=""),"",IF(AND($D251&gt;=$E251,$D251&lt;=$F251),"合规","超范围"))</f>
        <v/>
      </c>
      <c r="H251" s="29">
        <f>IFERROR(ROUND(价格阶梯!$B$4*$D251/价格阶梯!$B$13,0)*价格阶梯!$B$13,"")</f>
        <v/>
      </c>
      <c r="I251" s="29">
        <f>IFERROR(ROUND($H251*价格阶梯!$C$17/100/价格阶梯!$B$13,0)*价格阶梯!$B$13,"")</f>
        <v/>
      </c>
      <c r="J251" s="29">
        <f>IFERROR(ROUND($H251*价格阶梯!$C$18/100/价格阶梯!$B$13,0)*价格阶梯!$B$13,"")</f>
        <v/>
      </c>
      <c r="K251" s="29">
        <f>IFERROR(ROUND($H251*价格阶梯!$C$19/100/价格阶梯!$B$13,0)*价格阶梯!$B$13,"")</f>
        <v/>
      </c>
      <c r="L251" s="29">
        <f>IFERROR(ROUND($H251*价格阶梯!$C$20/100/价格阶梯!$B$13,0)*价格阶梯!$B$13,"")</f>
        <v/>
      </c>
      <c r="M251" s="29">
        <f>IFERROR(ROUND($H251*价格阶梯!$C$21/100/价格阶梯!$B$13,0)*价格阶梯!$B$13,"")</f>
        <v/>
      </c>
      <c r="N251" s="29">
        <f>IFERROR(ROUND($H251*价格阶梯!$C$22/100/价格阶梯!$B$13,0)*价格阶梯!$B$13,"")</f>
        <v/>
      </c>
      <c r="O251" s="29">
        <f>IFERROR(ROUND($H251*价格阶梯!$C$23/100/价格阶梯!$B$13,0)*价格阶梯!$B$13,"")</f>
        <v/>
      </c>
      <c r="P251" s="29">
        <f>IFERROR(ROUND($H251*价格阶梯!$C$24/100/价格阶梯!$B$13,0)*价格阶梯!$B$13,"")</f>
        <v/>
      </c>
      <c r="Q251" s="29">
        <f>IFERROR(ROUND($H251*价格阶梯!$C$25/100/价格阶梯!$B$13,0)*价格阶梯!$B$13,"")</f>
        <v/>
      </c>
      <c r="R251" s="29">
        <f>IFERROR(ROUND($H251*价格阶梯!$C$26/100/价格阶梯!$B$13,0)*价格阶梯!$B$13,"")</f>
        <v/>
      </c>
    </row>
    <row r="252">
      <c r="A252" s="32">
        <f>$A251+1</f>
        <v/>
      </c>
      <c r="B252" s="9">
        <f>IF($A252="","",CHOOSE(WEEKDAY(A252,2),"周一","周二","周三","周四","周五","周六","周日"))</f>
        <v/>
      </c>
      <c r="C252" s="5" t="inlineStr">
        <is>
          <t>D3</t>
        </is>
      </c>
      <c r="D252" s="27" t="n">
        <v>0.984</v>
      </c>
      <c r="E252" s="21">
        <f>IF($C252="","",IF($C252="D1",1.5,IF($C252="D2",1.2,IF($C252="D3",0.95,IF($C252="D4",0.7,"")))))</f>
        <v/>
      </c>
      <c r="F252" s="21">
        <f>IF($C252="","",IF($C252="D1",2,IF($C252="D2",1.5,IF($C252="D3",1.1,IF($C252="D4",0.85,"")))))</f>
        <v/>
      </c>
      <c r="G252" s="9">
        <f>IF(OR($D252="",$E252=""),"",IF(AND($D252&gt;=$E252,$D252&lt;=$F252),"合规","超范围"))</f>
        <v/>
      </c>
      <c r="H252" s="29">
        <f>IFERROR(ROUND(价格阶梯!$B$4*$D252/价格阶梯!$B$13,0)*价格阶梯!$B$13,"")</f>
        <v/>
      </c>
      <c r="I252" s="29">
        <f>IFERROR(ROUND($H252*价格阶梯!$C$17/100/价格阶梯!$B$13,0)*价格阶梯!$B$13,"")</f>
        <v/>
      </c>
      <c r="J252" s="29">
        <f>IFERROR(ROUND($H252*价格阶梯!$C$18/100/价格阶梯!$B$13,0)*价格阶梯!$B$13,"")</f>
        <v/>
      </c>
      <c r="K252" s="29">
        <f>IFERROR(ROUND($H252*价格阶梯!$C$19/100/价格阶梯!$B$13,0)*价格阶梯!$B$13,"")</f>
        <v/>
      </c>
      <c r="L252" s="29">
        <f>IFERROR(ROUND($H252*价格阶梯!$C$20/100/价格阶梯!$B$13,0)*价格阶梯!$B$13,"")</f>
        <v/>
      </c>
      <c r="M252" s="29">
        <f>IFERROR(ROUND($H252*价格阶梯!$C$21/100/价格阶梯!$B$13,0)*价格阶梯!$B$13,"")</f>
        <v/>
      </c>
      <c r="N252" s="29">
        <f>IFERROR(ROUND($H252*价格阶梯!$C$22/100/价格阶梯!$B$13,0)*价格阶梯!$B$13,"")</f>
        <v/>
      </c>
      <c r="O252" s="29">
        <f>IFERROR(ROUND($H252*价格阶梯!$C$23/100/价格阶梯!$B$13,0)*价格阶梯!$B$13,"")</f>
        <v/>
      </c>
      <c r="P252" s="29">
        <f>IFERROR(ROUND($H252*价格阶梯!$C$24/100/价格阶梯!$B$13,0)*价格阶梯!$B$13,"")</f>
        <v/>
      </c>
      <c r="Q252" s="29">
        <f>IFERROR(ROUND($H252*价格阶梯!$C$25/100/价格阶梯!$B$13,0)*价格阶梯!$B$13,"")</f>
        <v/>
      </c>
      <c r="R252" s="29">
        <f>IFERROR(ROUND($H252*价格阶梯!$C$26/100/价格阶梯!$B$13,0)*价格阶梯!$B$13,"")</f>
        <v/>
      </c>
    </row>
    <row r="253">
      <c r="A253" s="32">
        <f>$A252+1</f>
        <v/>
      </c>
      <c r="B253" s="9">
        <f>IF($A253="","",CHOOSE(WEEKDAY(A253,2),"周一","周二","周三","周四","周五","周六","周日"))</f>
        <v/>
      </c>
      <c r="C253" s="5" t="inlineStr">
        <is>
          <t>D3</t>
        </is>
      </c>
      <c r="D253" s="27" t="n">
        <v>0.996</v>
      </c>
      <c r="E253" s="21">
        <f>IF($C253="","",IF($C253="D1",1.5,IF($C253="D2",1.2,IF($C253="D3",0.95,IF($C253="D4",0.7,"")))))</f>
        <v/>
      </c>
      <c r="F253" s="21">
        <f>IF($C253="","",IF($C253="D1",2,IF($C253="D2",1.5,IF($C253="D3",1.1,IF($C253="D4",0.85,"")))))</f>
        <v/>
      </c>
      <c r="G253" s="9">
        <f>IF(OR($D253="",$E253=""),"",IF(AND($D253&gt;=$E253,$D253&lt;=$F253),"合规","超范围"))</f>
        <v/>
      </c>
      <c r="H253" s="29">
        <f>IFERROR(ROUND(价格阶梯!$B$4*$D253/价格阶梯!$B$13,0)*价格阶梯!$B$13,"")</f>
        <v/>
      </c>
      <c r="I253" s="29">
        <f>IFERROR(ROUND($H253*价格阶梯!$C$17/100/价格阶梯!$B$13,0)*价格阶梯!$B$13,"")</f>
        <v/>
      </c>
      <c r="J253" s="29">
        <f>IFERROR(ROUND($H253*价格阶梯!$C$18/100/价格阶梯!$B$13,0)*价格阶梯!$B$13,"")</f>
        <v/>
      </c>
      <c r="K253" s="29">
        <f>IFERROR(ROUND($H253*价格阶梯!$C$19/100/价格阶梯!$B$13,0)*价格阶梯!$B$13,"")</f>
        <v/>
      </c>
      <c r="L253" s="29">
        <f>IFERROR(ROUND($H253*价格阶梯!$C$20/100/价格阶梯!$B$13,0)*价格阶梯!$B$13,"")</f>
        <v/>
      </c>
      <c r="M253" s="29">
        <f>IFERROR(ROUND($H253*价格阶梯!$C$21/100/价格阶梯!$B$13,0)*价格阶梯!$B$13,"")</f>
        <v/>
      </c>
      <c r="N253" s="29">
        <f>IFERROR(ROUND($H253*价格阶梯!$C$22/100/价格阶梯!$B$13,0)*价格阶梯!$B$13,"")</f>
        <v/>
      </c>
      <c r="O253" s="29">
        <f>IFERROR(ROUND($H253*价格阶梯!$C$23/100/价格阶梯!$B$13,0)*价格阶梯!$B$13,"")</f>
        <v/>
      </c>
      <c r="P253" s="29">
        <f>IFERROR(ROUND($H253*价格阶梯!$C$24/100/价格阶梯!$B$13,0)*价格阶梯!$B$13,"")</f>
        <v/>
      </c>
      <c r="Q253" s="29">
        <f>IFERROR(ROUND($H253*价格阶梯!$C$25/100/价格阶梯!$B$13,0)*价格阶梯!$B$13,"")</f>
        <v/>
      </c>
      <c r="R253" s="29">
        <f>IFERROR(ROUND($H253*价格阶梯!$C$26/100/价格阶梯!$B$13,0)*价格阶梯!$B$13,"")</f>
        <v/>
      </c>
    </row>
    <row r="254">
      <c r="A254" s="32">
        <f>$A253+1</f>
        <v/>
      </c>
      <c r="B254" s="9">
        <f>IF($A254="","",CHOOSE(WEEKDAY(A254,2),"周一","周二","周三","周四","周五","周六","周日"))</f>
        <v/>
      </c>
      <c r="C254" s="5" t="inlineStr">
        <is>
          <t>D3</t>
        </is>
      </c>
      <c r="D254" s="27" t="n">
        <v>1.008</v>
      </c>
      <c r="E254" s="21">
        <f>IF($C254="","",IF($C254="D1",1.5,IF($C254="D2",1.2,IF($C254="D3",0.95,IF($C254="D4",0.7,"")))))</f>
        <v/>
      </c>
      <c r="F254" s="21">
        <f>IF($C254="","",IF($C254="D1",2,IF($C254="D2",1.5,IF($C254="D3",1.1,IF($C254="D4",0.85,"")))))</f>
        <v/>
      </c>
      <c r="G254" s="9">
        <f>IF(OR($D254="",$E254=""),"",IF(AND($D254&gt;=$E254,$D254&lt;=$F254),"合规","超范围"))</f>
        <v/>
      </c>
      <c r="H254" s="29">
        <f>IFERROR(ROUND(价格阶梯!$B$4*$D254/价格阶梯!$B$13,0)*价格阶梯!$B$13,"")</f>
        <v/>
      </c>
      <c r="I254" s="29">
        <f>IFERROR(ROUND($H254*价格阶梯!$C$17/100/价格阶梯!$B$13,0)*价格阶梯!$B$13,"")</f>
        <v/>
      </c>
      <c r="J254" s="29">
        <f>IFERROR(ROUND($H254*价格阶梯!$C$18/100/价格阶梯!$B$13,0)*价格阶梯!$B$13,"")</f>
        <v/>
      </c>
      <c r="K254" s="29">
        <f>IFERROR(ROUND($H254*价格阶梯!$C$19/100/价格阶梯!$B$13,0)*价格阶梯!$B$13,"")</f>
        <v/>
      </c>
      <c r="L254" s="29">
        <f>IFERROR(ROUND($H254*价格阶梯!$C$20/100/价格阶梯!$B$13,0)*价格阶梯!$B$13,"")</f>
        <v/>
      </c>
      <c r="M254" s="29">
        <f>IFERROR(ROUND($H254*价格阶梯!$C$21/100/价格阶梯!$B$13,0)*价格阶梯!$B$13,"")</f>
        <v/>
      </c>
      <c r="N254" s="29">
        <f>IFERROR(ROUND($H254*价格阶梯!$C$22/100/价格阶梯!$B$13,0)*价格阶梯!$B$13,"")</f>
        <v/>
      </c>
      <c r="O254" s="29">
        <f>IFERROR(ROUND($H254*价格阶梯!$C$23/100/价格阶梯!$B$13,0)*价格阶梯!$B$13,"")</f>
        <v/>
      </c>
      <c r="P254" s="29">
        <f>IFERROR(ROUND($H254*价格阶梯!$C$24/100/价格阶梯!$B$13,0)*价格阶梯!$B$13,"")</f>
        <v/>
      </c>
      <c r="Q254" s="29">
        <f>IFERROR(ROUND($H254*价格阶梯!$C$25/100/价格阶梯!$B$13,0)*价格阶梯!$B$13,"")</f>
        <v/>
      </c>
      <c r="R254" s="29">
        <f>IFERROR(ROUND($H254*价格阶梯!$C$26/100/价格阶梯!$B$13,0)*价格阶梯!$B$13,"")</f>
        <v/>
      </c>
    </row>
    <row r="255">
      <c r="A255" s="32">
        <f>$A254+1</f>
        <v/>
      </c>
      <c r="B255" s="9">
        <f>IF($A255="","",CHOOSE(WEEKDAY(A255,2),"周一","周二","周三","周四","周五","周六","周日"))</f>
        <v/>
      </c>
      <c r="C255" s="5" t="inlineStr">
        <is>
          <t>D3</t>
        </is>
      </c>
      <c r="D255" s="27" t="n">
        <v>1.02</v>
      </c>
      <c r="E255" s="21">
        <f>IF($C255="","",IF($C255="D1",1.5,IF($C255="D2",1.2,IF($C255="D3",0.95,IF($C255="D4",0.7,"")))))</f>
        <v/>
      </c>
      <c r="F255" s="21">
        <f>IF($C255="","",IF($C255="D1",2,IF($C255="D2",1.5,IF($C255="D3",1.1,IF($C255="D4",0.85,"")))))</f>
        <v/>
      </c>
      <c r="G255" s="9">
        <f>IF(OR($D255="",$E255=""),"",IF(AND($D255&gt;=$E255,$D255&lt;=$F255),"合规","超范围"))</f>
        <v/>
      </c>
      <c r="H255" s="29">
        <f>IFERROR(ROUND(价格阶梯!$B$4*$D255/价格阶梯!$B$13,0)*价格阶梯!$B$13,"")</f>
        <v/>
      </c>
      <c r="I255" s="29">
        <f>IFERROR(ROUND($H255*价格阶梯!$C$17/100/价格阶梯!$B$13,0)*价格阶梯!$B$13,"")</f>
        <v/>
      </c>
      <c r="J255" s="29">
        <f>IFERROR(ROUND($H255*价格阶梯!$C$18/100/价格阶梯!$B$13,0)*价格阶梯!$B$13,"")</f>
        <v/>
      </c>
      <c r="K255" s="29">
        <f>IFERROR(ROUND($H255*价格阶梯!$C$19/100/价格阶梯!$B$13,0)*价格阶梯!$B$13,"")</f>
        <v/>
      </c>
      <c r="L255" s="29">
        <f>IFERROR(ROUND($H255*价格阶梯!$C$20/100/价格阶梯!$B$13,0)*价格阶梯!$B$13,"")</f>
        <v/>
      </c>
      <c r="M255" s="29">
        <f>IFERROR(ROUND($H255*价格阶梯!$C$21/100/价格阶梯!$B$13,0)*价格阶梯!$B$13,"")</f>
        <v/>
      </c>
      <c r="N255" s="29">
        <f>IFERROR(ROUND($H255*价格阶梯!$C$22/100/价格阶梯!$B$13,0)*价格阶梯!$B$13,"")</f>
        <v/>
      </c>
      <c r="O255" s="29">
        <f>IFERROR(ROUND($H255*价格阶梯!$C$23/100/价格阶梯!$B$13,0)*价格阶梯!$B$13,"")</f>
        <v/>
      </c>
      <c r="P255" s="29">
        <f>IFERROR(ROUND($H255*价格阶梯!$C$24/100/价格阶梯!$B$13,0)*价格阶梯!$B$13,"")</f>
        <v/>
      </c>
      <c r="Q255" s="29">
        <f>IFERROR(ROUND($H255*价格阶梯!$C$25/100/价格阶梯!$B$13,0)*价格阶梯!$B$13,"")</f>
        <v/>
      </c>
      <c r="R255" s="29">
        <f>IFERROR(ROUND($H255*价格阶梯!$C$26/100/价格阶梯!$B$13,0)*价格阶梯!$B$13,"")</f>
        <v/>
      </c>
    </row>
    <row r="256">
      <c r="A256" s="32">
        <f>$A255+1</f>
        <v/>
      </c>
      <c r="B256" s="9">
        <f>IF($A256="","",CHOOSE(WEEKDAY(A256,2),"周一","周二","周三","周四","周五","周六","周日"))</f>
        <v/>
      </c>
      <c r="C256" s="5" t="inlineStr">
        <is>
          <t>D2</t>
        </is>
      </c>
      <c r="D256" s="27" t="n">
        <v>1.362</v>
      </c>
      <c r="E256" s="21">
        <f>IF($C256="","",IF($C256="D1",1.5,IF($C256="D2",1.2,IF($C256="D3",0.95,IF($C256="D4",0.7,"")))))</f>
        <v/>
      </c>
      <c r="F256" s="21">
        <f>IF($C256="","",IF($C256="D1",2,IF($C256="D2",1.5,IF($C256="D3",1.1,IF($C256="D4",0.85,"")))))</f>
        <v/>
      </c>
      <c r="G256" s="9">
        <f>IF(OR($D256="",$E256=""),"",IF(AND($D256&gt;=$E256,$D256&lt;=$F256),"合规","超范围"))</f>
        <v/>
      </c>
      <c r="H256" s="29">
        <f>IFERROR(ROUND(价格阶梯!$B$4*$D256/价格阶梯!$B$13,0)*价格阶梯!$B$13,"")</f>
        <v/>
      </c>
      <c r="I256" s="29">
        <f>IFERROR(ROUND($H256*价格阶梯!$C$17/100/价格阶梯!$B$13,0)*价格阶梯!$B$13,"")</f>
        <v/>
      </c>
      <c r="J256" s="29">
        <f>IFERROR(ROUND($H256*价格阶梯!$C$18/100/价格阶梯!$B$13,0)*价格阶梯!$B$13,"")</f>
        <v/>
      </c>
      <c r="K256" s="29">
        <f>IFERROR(ROUND($H256*价格阶梯!$C$19/100/价格阶梯!$B$13,0)*价格阶梯!$B$13,"")</f>
        <v/>
      </c>
      <c r="L256" s="29">
        <f>IFERROR(ROUND($H256*价格阶梯!$C$20/100/价格阶梯!$B$13,0)*价格阶梯!$B$13,"")</f>
        <v/>
      </c>
      <c r="M256" s="29">
        <f>IFERROR(ROUND($H256*价格阶梯!$C$21/100/价格阶梯!$B$13,0)*价格阶梯!$B$13,"")</f>
        <v/>
      </c>
      <c r="N256" s="29">
        <f>IFERROR(ROUND($H256*价格阶梯!$C$22/100/价格阶梯!$B$13,0)*价格阶梯!$B$13,"")</f>
        <v/>
      </c>
      <c r="O256" s="29">
        <f>IFERROR(ROUND($H256*价格阶梯!$C$23/100/价格阶梯!$B$13,0)*价格阶梯!$B$13,"")</f>
        <v/>
      </c>
      <c r="P256" s="29">
        <f>IFERROR(ROUND($H256*价格阶梯!$C$24/100/价格阶梯!$B$13,0)*价格阶梯!$B$13,"")</f>
        <v/>
      </c>
      <c r="Q256" s="29">
        <f>IFERROR(ROUND($H256*价格阶梯!$C$25/100/价格阶梯!$B$13,0)*价格阶梯!$B$13,"")</f>
        <v/>
      </c>
      <c r="R256" s="29">
        <f>IFERROR(ROUND($H256*价格阶梯!$C$26/100/价格阶梯!$B$13,0)*价格阶梯!$B$13,"")</f>
        <v/>
      </c>
    </row>
    <row r="257">
      <c r="A257" s="32">
        <f>$A256+1</f>
        <v/>
      </c>
      <c r="B257" s="9">
        <f>IF($A257="","",CHOOSE(WEEKDAY(A257,2),"周一","周二","周三","周四","周五","周六","周日"))</f>
        <v/>
      </c>
      <c r="C257" s="5" t="inlineStr">
        <is>
          <t>D2</t>
        </is>
      </c>
      <c r="D257" s="27" t="n">
        <v>1.374</v>
      </c>
      <c r="E257" s="21">
        <f>IF($C257="","",IF($C257="D1",1.5,IF($C257="D2",1.2,IF($C257="D3",0.95,IF($C257="D4",0.7,"")))))</f>
        <v/>
      </c>
      <c r="F257" s="21">
        <f>IF($C257="","",IF($C257="D1",2,IF($C257="D2",1.5,IF($C257="D3",1.1,IF($C257="D4",0.85,"")))))</f>
        <v/>
      </c>
      <c r="G257" s="9">
        <f>IF(OR($D257="",$E257=""),"",IF(AND($D257&gt;=$E257,$D257&lt;=$F257),"合规","超范围"))</f>
        <v/>
      </c>
      <c r="H257" s="29">
        <f>IFERROR(ROUND(价格阶梯!$B$4*$D257/价格阶梯!$B$13,0)*价格阶梯!$B$13,"")</f>
        <v/>
      </c>
      <c r="I257" s="29">
        <f>IFERROR(ROUND($H257*价格阶梯!$C$17/100/价格阶梯!$B$13,0)*价格阶梯!$B$13,"")</f>
        <v/>
      </c>
      <c r="J257" s="29">
        <f>IFERROR(ROUND($H257*价格阶梯!$C$18/100/价格阶梯!$B$13,0)*价格阶梯!$B$13,"")</f>
        <v/>
      </c>
      <c r="K257" s="29">
        <f>IFERROR(ROUND($H257*价格阶梯!$C$19/100/价格阶梯!$B$13,0)*价格阶梯!$B$13,"")</f>
        <v/>
      </c>
      <c r="L257" s="29">
        <f>IFERROR(ROUND($H257*价格阶梯!$C$20/100/价格阶梯!$B$13,0)*价格阶梯!$B$13,"")</f>
        <v/>
      </c>
      <c r="M257" s="29">
        <f>IFERROR(ROUND($H257*价格阶梯!$C$21/100/价格阶梯!$B$13,0)*价格阶梯!$B$13,"")</f>
        <v/>
      </c>
      <c r="N257" s="29">
        <f>IFERROR(ROUND($H257*价格阶梯!$C$22/100/价格阶梯!$B$13,0)*价格阶梯!$B$13,"")</f>
        <v/>
      </c>
      <c r="O257" s="29">
        <f>IFERROR(ROUND($H257*价格阶梯!$C$23/100/价格阶梯!$B$13,0)*价格阶梯!$B$13,"")</f>
        <v/>
      </c>
      <c r="P257" s="29">
        <f>IFERROR(ROUND($H257*价格阶梯!$C$24/100/价格阶梯!$B$13,0)*价格阶梯!$B$13,"")</f>
        <v/>
      </c>
      <c r="Q257" s="29">
        <f>IFERROR(ROUND($H257*价格阶梯!$C$25/100/价格阶梯!$B$13,0)*价格阶梯!$B$13,"")</f>
        <v/>
      </c>
      <c r="R257" s="29">
        <f>IFERROR(ROUND($H257*价格阶梯!$C$26/100/价格阶梯!$B$13,0)*价格阶梯!$B$13,"")</f>
        <v/>
      </c>
    </row>
    <row r="258">
      <c r="A258" s="32">
        <f>$A257+1</f>
        <v/>
      </c>
      <c r="B258" s="9">
        <f>IF($A258="","",CHOOSE(WEEKDAY(A258,2),"周一","周二","周三","周四","周五","周六","周日"))</f>
        <v/>
      </c>
      <c r="C258" s="5" t="inlineStr">
        <is>
          <t>D3</t>
        </is>
      </c>
      <c r="D258" s="27" t="n">
        <v>1.056</v>
      </c>
      <c r="E258" s="21">
        <f>IF($C258="","",IF($C258="D1",1.5,IF($C258="D2",1.2,IF($C258="D3",0.95,IF($C258="D4",0.7,"")))))</f>
        <v/>
      </c>
      <c r="F258" s="21">
        <f>IF($C258="","",IF($C258="D1",2,IF($C258="D2",1.5,IF($C258="D3",1.1,IF($C258="D4",0.85,"")))))</f>
        <v/>
      </c>
      <c r="G258" s="9">
        <f>IF(OR($D258="",$E258=""),"",IF(AND($D258&gt;=$E258,$D258&lt;=$F258),"合规","超范围"))</f>
        <v/>
      </c>
      <c r="H258" s="29">
        <f>IFERROR(ROUND(价格阶梯!$B$4*$D258/价格阶梯!$B$13,0)*价格阶梯!$B$13,"")</f>
        <v/>
      </c>
      <c r="I258" s="29">
        <f>IFERROR(ROUND($H258*价格阶梯!$C$17/100/价格阶梯!$B$13,0)*价格阶梯!$B$13,"")</f>
        <v/>
      </c>
      <c r="J258" s="29">
        <f>IFERROR(ROUND($H258*价格阶梯!$C$18/100/价格阶梯!$B$13,0)*价格阶梯!$B$13,"")</f>
        <v/>
      </c>
      <c r="K258" s="29">
        <f>IFERROR(ROUND($H258*价格阶梯!$C$19/100/价格阶梯!$B$13,0)*价格阶梯!$B$13,"")</f>
        <v/>
      </c>
      <c r="L258" s="29">
        <f>IFERROR(ROUND($H258*价格阶梯!$C$20/100/价格阶梯!$B$13,0)*价格阶梯!$B$13,"")</f>
        <v/>
      </c>
      <c r="M258" s="29">
        <f>IFERROR(ROUND($H258*价格阶梯!$C$21/100/价格阶梯!$B$13,0)*价格阶梯!$B$13,"")</f>
        <v/>
      </c>
      <c r="N258" s="29">
        <f>IFERROR(ROUND($H258*价格阶梯!$C$22/100/价格阶梯!$B$13,0)*价格阶梯!$B$13,"")</f>
        <v/>
      </c>
      <c r="O258" s="29">
        <f>IFERROR(ROUND($H258*价格阶梯!$C$23/100/价格阶梯!$B$13,0)*价格阶梯!$B$13,"")</f>
        <v/>
      </c>
      <c r="P258" s="29">
        <f>IFERROR(ROUND($H258*价格阶梯!$C$24/100/价格阶梯!$B$13,0)*价格阶梯!$B$13,"")</f>
        <v/>
      </c>
      <c r="Q258" s="29">
        <f>IFERROR(ROUND($H258*价格阶梯!$C$25/100/价格阶梯!$B$13,0)*价格阶梯!$B$13,"")</f>
        <v/>
      </c>
      <c r="R258" s="29">
        <f>IFERROR(ROUND($H258*价格阶梯!$C$26/100/价格阶梯!$B$13,0)*价格阶梯!$B$13,"")</f>
        <v/>
      </c>
    </row>
    <row r="259">
      <c r="A259" s="32">
        <f>$A258+1</f>
        <v/>
      </c>
      <c r="B259" s="9">
        <f>IF($A259="","",CHOOSE(WEEKDAY(A259,2),"周一","周二","周三","周四","周五","周六","周日"))</f>
        <v/>
      </c>
      <c r="C259" s="5" t="inlineStr">
        <is>
          <t>D3</t>
        </is>
      </c>
      <c r="D259" s="27" t="n">
        <v>0.984</v>
      </c>
      <c r="E259" s="21">
        <f>IF($C259="","",IF($C259="D1",1.5,IF($C259="D2",1.2,IF($C259="D3",0.95,IF($C259="D4",0.7,"")))))</f>
        <v/>
      </c>
      <c r="F259" s="21">
        <f>IF($C259="","",IF($C259="D1",2,IF($C259="D2",1.5,IF($C259="D3",1.1,IF($C259="D4",0.85,"")))))</f>
        <v/>
      </c>
      <c r="G259" s="9">
        <f>IF(OR($D259="",$E259=""),"",IF(AND($D259&gt;=$E259,$D259&lt;=$F259),"合规","超范围"))</f>
        <v/>
      </c>
      <c r="H259" s="29">
        <f>IFERROR(ROUND(价格阶梯!$B$4*$D259/价格阶梯!$B$13,0)*价格阶梯!$B$13,"")</f>
        <v/>
      </c>
      <c r="I259" s="29">
        <f>IFERROR(ROUND($H259*价格阶梯!$C$17/100/价格阶梯!$B$13,0)*价格阶梯!$B$13,"")</f>
        <v/>
      </c>
      <c r="J259" s="29">
        <f>IFERROR(ROUND($H259*价格阶梯!$C$18/100/价格阶梯!$B$13,0)*价格阶梯!$B$13,"")</f>
        <v/>
      </c>
      <c r="K259" s="29">
        <f>IFERROR(ROUND($H259*价格阶梯!$C$19/100/价格阶梯!$B$13,0)*价格阶梯!$B$13,"")</f>
        <v/>
      </c>
      <c r="L259" s="29">
        <f>IFERROR(ROUND($H259*价格阶梯!$C$20/100/价格阶梯!$B$13,0)*价格阶梯!$B$13,"")</f>
        <v/>
      </c>
      <c r="M259" s="29">
        <f>IFERROR(ROUND($H259*价格阶梯!$C$21/100/价格阶梯!$B$13,0)*价格阶梯!$B$13,"")</f>
        <v/>
      </c>
      <c r="N259" s="29">
        <f>IFERROR(ROUND($H259*价格阶梯!$C$22/100/价格阶梯!$B$13,0)*价格阶梯!$B$13,"")</f>
        <v/>
      </c>
      <c r="O259" s="29">
        <f>IFERROR(ROUND($H259*价格阶梯!$C$23/100/价格阶梯!$B$13,0)*价格阶梯!$B$13,"")</f>
        <v/>
      </c>
      <c r="P259" s="29">
        <f>IFERROR(ROUND($H259*价格阶梯!$C$24/100/价格阶梯!$B$13,0)*价格阶梯!$B$13,"")</f>
        <v/>
      </c>
      <c r="Q259" s="29">
        <f>IFERROR(ROUND($H259*价格阶梯!$C$25/100/价格阶梯!$B$13,0)*价格阶梯!$B$13,"")</f>
        <v/>
      </c>
      <c r="R259" s="29">
        <f>IFERROR(ROUND($H259*价格阶梯!$C$26/100/价格阶梯!$B$13,0)*价格阶梯!$B$13,"")</f>
        <v/>
      </c>
    </row>
    <row r="260">
      <c r="A260" s="32">
        <f>$A259+1</f>
        <v/>
      </c>
      <c r="B260" s="9">
        <f>IF($A260="","",CHOOSE(WEEKDAY(A260,2),"周一","周二","周三","周四","周五","周六","周日"))</f>
        <v/>
      </c>
      <c r="C260" s="5" t="inlineStr">
        <is>
          <t>D3</t>
        </is>
      </c>
      <c r="D260" s="27" t="n">
        <v>0.996</v>
      </c>
      <c r="E260" s="21">
        <f>IF($C260="","",IF($C260="D1",1.5,IF($C260="D2",1.2,IF($C260="D3",0.95,IF($C260="D4",0.7,"")))))</f>
        <v/>
      </c>
      <c r="F260" s="21">
        <f>IF($C260="","",IF($C260="D1",2,IF($C260="D2",1.5,IF($C260="D3",1.1,IF($C260="D4",0.85,"")))))</f>
        <v/>
      </c>
      <c r="G260" s="9">
        <f>IF(OR($D260="",$E260=""),"",IF(AND($D260&gt;=$E260,$D260&lt;=$F260),"合规","超范围"))</f>
        <v/>
      </c>
      <c r="H260" s="29">
        <f>IFERROR(ROUND(价格阶梯!$B$4*$D260/价格阶梯!$B$13,0)*价格阶梯!$B$13,"")</f>
        <v/>
      </c>
      <c r="I260" s="29">
        <f>IFERROR(ROUND($H260*价格阶梯!$C$17/100/价格阶梯!$B$13,0)*价格阶梯!$B$13,"")</f>
        <v/>
      </c>
      <c r="J260" s="29">
        <f>IFERROR(ROUND($H260*价格阶梯!$C$18/100/价格阶梯!$B$13,0)*价格阶梯!$B$13,"")</f>
        <v/>
      </c>
      <c r="K260" s="29">
        <f>IFERROR(ROUND($H260*价格阶梯!$C$19/100/价格阶梯!$B$13,0)*价格阶梯!$B$13,"")</f>
        <v/>
      </c>
      <c r="L260" s="29">
        <f>IFERROR(ROUND($H260*价格阶梯!$C$20/100/价格阶梯!$B$13,0)*价格阶梯!$B$13,"")</f>
        <v/>
      </c>
      <c r="M260" s="29">
        <f>IFERROR(ROUND($H260*价格阶梯!$C$21/100/价格阶梯!$B$13,0)*价格阶梯!$B$13,"")</f>
        <v/>
      </c>
      <c r="N260" s="29">
        <f>IFERROR(ROUND($H260*价格阶梯!$C$22/100/价格阶梯!$B$13,0)*价格阶梯!$B$13,"")</f>
        <v/>
      </c>
      <c r="O260" s="29">
        <f>IFERROR(ROUND($H260*价格阶梯!$C$23/100/价格阶梯!$B$13,0)*价格阶梯!$B$13,"")</f>
        <v/>
      </c>
      <c r="P260" s="29">
        <f>IFERROR(ROUND($H260*价格阶梯!$C$24/100/价格阶梯!$B$13,0)*价格阶梯!$B$13,"")</f>
        <v/>
      </c>
      <c r="Q260" s="29">
        <f>IFERROR(ROUND($H260*价格阶梯!$C$25/100/价格阶梯!$B$13,0)*价格阶梯!$B$13,"")</f>
        <v/>
      </c>
      <c r="R260" s="29">
        <f>IFERROR(ROUND($H260*价格阶梯!$C$26/100/价格阶梯!$B$13,0)*价格阶梯!$B$13,"")</f>
        <v/>
      </c>
    </row>
    <row r="261">
      <c r="A261" s="32">
        <f>$A260+1</f>
        <v/>
      </c>
      <c r="B261" s="9">
        <f>IF($A261="","",CHOOSE(WEEKDAY(A261,2),"周一","周二","周三","周四","周五","周六","周日"))</f>
        <v/>
      </c>
      <c r="C261" s="5" t="inlineStr">
        <is>
          <t>D3</t>
        </is>
      </c>
      <c r="D261" s="27" t="n">
        <v>1.008</v>
      </c>
      <c r="E261" s="21">
        <f>IF($C261="","",IF($C261="D1",1.5,IF($C261="D2",1.2,IF($C261="D3",0.95,IF($C261="D4",0.7,"")))))</f>
        <v/>
      </c>
      <c r="F261" s="21">
        <f>IF($C261="","",IF($C261="D1",2,IF($C261="D2",1.5,IF($C261="D3",1.1,IF($C261="D4",0.85,"")))))</f>
        <v/>
      </c>
      <c r="G261" s="9">
        <f>IF(OR($D261="",$E261=""),"",IF(AND($D261&gt;=$E261,$D261&lt;=$F261),"合规","超范围"))</f>
        <v/>
      </c>
      <c r="H261" s="29">
        <f>IFERROR(ROUND(价格阶梯!$B$4*$D261/价格阶梯!$B$13,0)*价格阶梯!$B$13,"")</f>
        <v/>
      </c>
      <c r="I261" s="29">
        <f>IFERROR(ROUND($H261*价格阶梯!$C$17/100/价格阶梯!$B$13,0)*价格阶梯!$B$13,"")</f>
        <v/>
      </c>
      <c r="J261" s="29">
        <f>IFERROR(ROUND($H261*价格阶梯!$C$18/100/价格阶梯!$B$13,0)*价格阶梯!$B$13,"")</f>
        <v/>
      </c>
      <c r="K261" s="29">
        <f>IFERROR(ROUND($H261*价格阶梯!$C$19/100/价格阶梯!$B$13,0)*价格阶梯!$B$13,"")</f>
        <v/>
      </c>
      <c r="L261" s="29">
        <f>IFERROR(ROUND($H261*价格阶梯!$C$20/100/价格阶梯!$B$13,0)*价格阶梯!$B$13,"")</f>
        <v/>
      </c>
      <c r="M261" s="29">
        <f>IFERROR(ROUND($H261*价格阶梯!$C$21/100/价格阶梯!$B$13,0)*价格阶梯!$B$13,"")</f>
        <v/>
      </c>
      <c r="N261" s="29">
        <f>IFERROR(ROUND($H261*价格阶梯!$C$22/100/价格阶梯!$B$13,0)*价格阶梯!$B$13,"")</f>
        <v/>
      </c>
      <c r="O261" s="29">
        <f>IFERROR(ROUND($H261*价格阶梯!$C$23/100/价格阶梯!$B$13,0)*价格阶梯!$B$13,"")</f>
        <v/>
      </c>
      <c r="P261" s="29">
        <f>IFERROR(ROUND($H261*价格阶梯!$C$24/100/价格阶梯!$B$13,0)*价格阶梯!$B$13,"")</f>
        <v/>
      </c>
      <c r="Q261" s="29">
        <f>IFERROR(ROUND($H261*价格阶梯!$C$25/100/价格阶梯!$B$13,0)*价格阶梯!$B$13,"")</f>
        <v/>
      </c>
      <c r="R261" s="29">
        <f>IFERROR(ROUND($H261*价格阶梯!$C$26/100/价格阶梯!$B$13,0)*价格阶梯!$B$13,"")</f>
        <v/>
      </c>
    </row>
    <row r="262">
      <c r="A262" s="32">
        <f>$A261+1</f>
        <v/>
      </c>
      <c r="B262" s="9">
        <f>IF($A262="","",CHOOSE(WEEKDAY(A262,2),"周一","周二","周三","周四","周五","周六","周日"))</f>
        <v/>
      </c>
      <c r="C262" s="5" t="inlineStr">
        <is>
          <t>D3</t>
        </is>
      </c>
      <c r="D262" s="27" t="n">
        <v>1.02</v>
      </c>
      <c r="E262" s="21">
        <f>IF($C262="","",IF($C262="D1",1.5,IF($C262="D2",1.2,IF($C262="D3",0.95,IF($C262="D4",0.7,"")))))</f>
        <v/>
      </c>
      <c r="F262" s="21">
        <f>IF($C262="","",IF($C262="D1",2,IF($C262="D2",1.5,IF($C262="D3",1.1,IF($C262="D4",0.85,"")))))</f>
        <v/>
      </c>
      <c r="G262" s="9">
        <f>IF(OR($D262="",$E262=""),"",IF(AND($D262&gt;=$E262,$D262&lt;=$F262),"合规","超范围"))</f>
        <v/>
      </c>
      <c r="H262" s="29">
        <f>IFERROR(ROUND(价格阶梯!$B$4*$D262/价格阶梯!$B$13,0)*价格阶梯!$B$13,"")</f>
        <v/>
      </c>
      <c r="I262" s="29">
        <f>IFERROR(ROUND($H262*价格阶梯!$C$17/100/价格阶梯!$B$13,0)*价格阶梯!$B$13,"")</f>
        <v/>
      </c>
      <c r="J262" s="29">
        <f>IFERROR(ROUND($H262*价格阶梯!$C$18/100/价格阶梯!$B$13,0)*价格阶梯!$B$13,"")</f>
        <v/>
      </c>
      <c r="K262" s="29">
        <f>IFERROR(ROUND($H262*价格阶梯!$C$19/100/价格阶梯!$B$13,0)*价格阶梯!$B$13,"")</f>
        <v/>
      </c>
      <c r="L262" s="29">
        <f>IFERROR(ROUND($H262*价格阶梯!$C$20/100/价格阶梯!$B$13,0)*价格阶梯!$B$13,"")</f>
        <v/>
      </c>
      <c r="M262" s="29">
        <f>IFERROR(ROUND($H262*价格阶梯!$C$21/100/价格阶梯!$B$13,0)*价格阶梯!$B$13,"")</f>
        <v/>
      </c>
      <c r="N262" s="29">
        <f>IFERROR(ROUND($H262*价格阶梯!$C$22/100/价格阶梯!$B$13,0)*价格阶梯!$B$13,"")</f>
        <v/>
      </c>
      <c r="O262" s="29">
        <f>IFERROR(ROUND($H262*价格阶梯!$C$23/100/价格阶梯!$B$13,0)*价格阶梯!$B$13,"")</f>
        <v/>
      </c>
      <c r="P262" s="29">
        <f>IFERROR(ROUND($H262*价格阶梯!$C$24/100/价格阶梯!$B$13,0)*价格阶梯!$B$13,"")</f>
        <v/>
      </c>
      <c r="Q262" s="29">
        <f>IFERROR(ROUND($H262*价格阶梯!$C$25/100/价格阶梯!$B$13,0)*价格阶梯!$B$13,"")</f>
        <v/>
      </c>
      <c r="R262" s="29">
        <f>IFERROR(ROUND($H262*价格阶梯!$C$26/100/价格阶梯!$B$13,0)*价格阶梯!$B$13,"")</f>
        <v/>
      </c>
    </row>
    <row r="263">
      <c r="A263" s="32">
        <f>$A262+1</f>
        <v/>
      </c>
      <c r="B263" s="9">
        <f>IF($A263="","",CHOOSE(WEEKDAY(A263,2),"周一","周二","周三","周四","周五","周六","周日"))</f>
        <v/>
      </c>
      <c r="C263" s="5" t="inlineStr">
        <is>
          <t>D2</t>
        </is>
      </c>
      <c r="D263" s="27" t="n">
        <v>1.362</v>
      </c>
      <c r="E263" s="21">
        <f>IF($C263="","",IF($C263="D1",1.5,IF($C263="D2",1.2,IF($C263="D3",0.95,IF($C263="D4",0.7,"")))))</f>
        <v/>
      </c>
      <c r="F263" s="21">
        <f>IF($C263="","",IF($C263="D1",2,IF($C263="D2",1.5,IF($C263="D3",1.1,IF($C263="D4",0.85,"")))))</f>
        <v/>
      </c>
      <c r="G263" s="9">
        <f>IF(OR($D263="",$E263=""),"",IF(AND($D263&gt;=$E263,$D263&lt;=$F263),"合规","超范围"))</f>
        <v/>
      </c>
      <c r="H263" s="29">
        <f>IFERROR(ROUND(价格阶梯!$B$4*$D263/价格阶梯!$B$13,0)*价格阶梯!$B$13,"")</f>
        <v/>
      </c>
      <c r="I263" s="29">
        <f>IFERROR(ROUND($H263*价格阶梯!$C$17/100/价格阶梯!$B$13,0)*价格阶梯!$B$13,"")</f>
        <v/>
      </c>
      <c r="J263" s="29">
        <f>IFERROR(ROUND($H263*价格阶梯!$C$18/100/价格阶梯!$B$13,0)*价格阶梯!$B$13,"")</f>
        <v/>
      </c>
      <c r="K263" s="29">
        <f>IFERROR(ROUND($H263*价格阶梯!$C$19/100/价格阶梯!$B$13,0)*价格阶梯!$B$13,"")</f>
        <v/>
      </c>
      <c r="L263" s="29">
        <f>IFERROR(ROUND($H263*价格阶梯!$C$20/100/价格阶梯!$B$13,0)*价格阶梯!$B$13,"")</f>
        <v/>
      </c>
      <c r="M263" s="29">
        <f>IFERROR(ROUND($H263*价格阶梯!$C$21/100/价格阶梯!$B$13,0)*价格阶梯!$B$13,"")</f>
        <v/>
      </c>
      <c r="N263" s="29">
        <f>IFERROR(ROUND($H263*价格阶梯!$C$22/100/价格阶梯!$B$13,0)*价格阶梯!$B$13,"")</f>
        <v/>
      </c>
      <c r="O263" s="29">
        <f>IFERROR(ROUND($H263*价格阶梯!$C$23/100/价格阶梯!$B$13,0)*价格阶梯!$B$13,"")</f>
        <v/>
      </c>
      <c r="P263" s="29">
        <f>IFERROR(ROUND($H263*价格阶梯!$C$24/100/价格阶梯!$B$13,0)*价格阶梯!$B$13,"")</f>
        <v/>
      </c>
      <c r="Q263" s="29">
        <f>IFERROR(ROUND($H263*价格阶梯!$C$25/100/价格阶梯!$B$13,0)*价格阶梯!$B$13,"")</f>
        <v/>
      </c>
      <c r="R263" s="29">
        <f>IFERROR(ROUND($H263*价格阶梯!$C$26/100/价格阶梯!$B$13,0)*价格阶梯!$B$13,"")</f>
        <v/>
      </c>
    </row>
    <row r="264">
      <c r="A264" s="32">
        <f>$A263+1</f>
        <v/>
      </c>
      <c r="B264" s="9">
        <f>IF($A264="","",CHOOSE(WEEKDAY(A264,2),"周一","周二","周三","周四","周五","周六","周日"))</f>
        <v/>
      </c>
      <c r="C264" s="5" t="inlineStr">
        <is>
          <t>D2</t>
        </is>
      </c>
      <c r="D264" s="27" t="n">
        <v>1.374</v>
      </c>
      <c r="E264" s="21">
        <f>IF($C264="","",IF($C264="D1",1.5,IF($C264="D2",1.2,IF($C264="D3",0.95,IF($C264="D4",0.7,"")))))</f>
        <v/>
      </c>
      <c r="F264" s="21">
        <f>IF($C264="","",IF($C264="D1",2,IF($C264="D2",1.5,IF($C264="D3",1.1,IF($C264="D4",0.85,"")))))</f>
        <v/>
      </c>
      <c r="G264" s="9">
        <f>IF(OR($D264="",$E264=""),"",IF(AND($D264&gt;=$E264,$D264&lt;=$F264),"合规","超范围"))</f>
        <v/>
      </c>
      <c r="H264" s="29">
        <f>IFERROR(ROUND(价格阶梯!$B$4*$D264/价格阶梯!$B$13,0)*价格阶梯!$B$13,"")</f>
        <v/>
      </c>
      <c r="I264" s="29">
        <f>IFERROR(ROUND($H264*价格阶梯!$C$17/100/价格阶梯!$B$13,0)*价格阶梯!$B$13,"")</f>
        <v/>
      </c>
      <c r="J264" s="29">
        <f>IFERROR(ROUND($H264*价格阶梯!$C$18/100/价格阶梯!$B$13,0)*价格阶梯!$B$13,"")</f>
        <v/>
      </c>
      <c r="K264" s="29">
        <f>IFERROR(ROUND($H264*价格阶梯!$C$19/100/价格阶梯!$B$13,0)*价格阶梯!$B$13,"")</f>
        <v/>
      </c>
      <c r="L264" s="29">
        <f>IFERROR(ROUND($H264*价格阶梯!$C$20/100/价格阶梯!$B$13,0)*价格阶梯!$B$13,"")</f>
        <v/>
      </c>
      <c r="M264" s="29">
        <f>IFERROR(ROUND($H264*价格阶梯!$C$21/100/价格阶梯!$B$13,0)*价格阶梯!$B$13,"")</f>
        <v/>
      </c>
      <c r="N264" s="29">
        <f>IFERROR(ROUND($H264*价格阶梯!$C$22/100/价格阶梯!$B$13,0)*价格阶梯!$B$13,"")</f>
        <v/>
      </c>
      <c r="O264" s="29">
        <f>IFERROR(ROUND($H264*价格阶梯!$C$23/100/价格阶梯!$B$13,0)*价格阶梯!$B$13,"")</f>
        <v/>
      </c>
      <c r="P264" s="29">
        <f>IFERROR(ROUND($H264*价格阶梯!$C$24/100/价格阶梯!$B$13,0)*价格阶梯!$B$13,"")</f>
        <v/>
      </c>
      <c r="Q264" s="29">
        <f>IFERROR(ROUND($H264*价格阶梯!$C$25/100/价格阶梯!$B$13,0)*价格阶梯!$B$13,"")</f>
        <v/>
      </c>
      <c r="R264" s="29">
        <f>IFERROR(ROUND($H264*价格阶梯!$C$26/100/价格阶梯!$B$13,0)*价格阶梯!$B$13,"")</f>
        <v/>
      </c>
    </row>
    <row r="265">
      <c r="A265" s="32">
        <f>$A264+1</f>
        <v/>
      </c>
      <c r="B265" s="9">
        <f>IF($A265="","",CHOOSE(WEEKDAY(A265,2),"周一","周二","周三","周四","周五","周六","周日"))</f>
        <v/>
      </c>
      <c r="C265" s="5" t="inlineStr">
        <is>
          <t>D3</t>
        </is>
      </c>
      <c r="D265" s="27" t="n">
        <v>1.056</v>
      </c>
      <c r="E265" s="21">
        <f>IF($C265="","",IF($C265="D1",1.5,IF($C265="D2",1.2,IF($C265="D3",0.95,IF($C265="D4",0.7,"")))))</f>
        <v/>
      </c>
      <c r="F265" s="21">
        <f>IF($C265="","",IF($C265="D1",2,IF($C265="D2",1.5,IF($C265="D3",1.1,IF($C265="D4",0.85,"")))))</f>
        <v/>
      </c>
      <c r="G265" s="9">
        <f>IF(OR($D265="",$E265=""),"",IF(AND($D265&gt;=$E265,$D265&lt;=$F265),"合规","超范围"))</f>
        <v/>
      </c>
      <c r="H265" s="29">
        <f>IFERROR(ROUND(价格阶梯!$B$4*$D265/价格阶梯!$B$13,0)*价格阶梯!$B$13,"")</f>
        <v/>
      </c>
      <c r="I265" s="29">
        <f>IFERROR(ROUND($H265*价格阶梯!$C$17/100/价格阶梯!$B$13,0)*价格阶梯!$B$13,"")</f>
        <v/>
      </c>
      <c r="J265" s="29">
        <f>IFERROR(ROUND($H265*价格阶梯!$C$18/100/价格阶梯!$B$13,0)*价格阶梯!$B$13,"")</f>
        <v/>
      </c>
      <c r="K265" s="29">
        <f>IFERROR(ROUND($H265*价格阶梯!$C$19/100/价格阶梯!$B$13,0)*价格阶梯!$B$13,"")</f>
        <v/>
      </c>
      <c r="L265" s="29">
        <f>IFERROR(ROUND($H265*价格阶梯!$C$20/100/价格阶梯!$B$13,0)*价格阶梯!$B$13,"")</f>
        <v/>
      </c>
      <c r="M265" s="29">
        <f>IFERROR(ROUND($H265*价格阶梯!$C$21/100/价格阶梯!$B$13,0)*价格阶梯!$B$13,"")</f>
        <v/>
      </c>
      <c r="N265" s="29">
        <f>IFERROR(ROUND($H265*价格阶梯!$C$22/100/价格阶梯!$B$13,0)*价格阶梯!$B$13,"")</f>
        <v/>
      </c>
      <c r="O265" s="29">
        <f>IFERROR(ROUND($H265*价格阶梯!$C$23/100/价格阶梯!$B$13,0)*价格阶梯!$B$13,"")</f>
        <v/>
      </c>
      <c r="P265" s="29">
        <f>IFERROR(ROUND($H265*价格阶梯!$C$24/100/价格阶梯!$B$13,0)*价格阶梯!$B$13,"")</f>
        <v/>
      </c>
      <c r="Q265" s="29">
        <f>IFERROR(ROUND($H265*价格阶梯!$C$25/100/价格阶梯!$B$13,0)*价格阶梯!$B$13,"")</f>
        <v/>
      </c>
      <c r="R265" s="29">
        <f>IFERROR(ROUND($H265*价格阶梯!$C$26/100/价格阶梯!$B$13,0)*价格阶梯!$B$13,"")</f>
        <v/>
      </c>
    </row>
    <row r="266">
      <c r="A266" s="32">
        <f>$A265+1</f>
        <v/>
      </c>
      <c r="B266" s="9">
        <f>IF($A266="","",CHOOSE(WEEKDAY(A266,2),"周一","周二","周三","周四","周五","周六","周日"))</f>
        <v/>
      </c>
      <c r="C266" s="5" t="inlineStr">
        <is>
          <t>D3</t>
        </is>
      </c>
      <c r="D266" s="27" t="n">
        <v>0.984</v>
      </c>
      <c r="E266" s="21">
        <f>IF($C266="","",IF($C266="D1",1.5,IF($C266="D2",1.2,IF($C266="D3",0.95,IF($C266="D4",0.7,"")))))</f>
        <v/>
      </c>
      <c r="F266" s="21">
        <f>IF($C266="","",IF($C266="D1",2,IF($C266="D2",1.5,IF($C266="D3",1.1,IF($C266="D4",0.85,"")))))</f>
        <v/>
      </c>
      <c r="G266" s="9">
        <f>IF(OR($D266="",$E266=""),"",IF(AND($D266&gt;=$E266,$D266&lt;=$F266),"合规","超范围"))</f>
        <v/>
      </c>
      <c r="H266" s="29">
        <f>IFERROR(ROUND(价格阶梯!$B$4*$D266/价格阶梯!$B$13,0)*价格阶梯!$B$13,"")</f>
        <v/>
      </c>
      <c r="I266" s="29">
        <f>IFERROR(ROUND($H266*价格阶梯!$C$17/100/价格阶梯!$B$13,0)*价格阶梯!$B$13,"")</f>
        <v/>
      </c>
      <c r="J266" s="29">
        <f>IFERROR(ROUND($H266*价格阶梯!$C$18/100/价格阶梯!$B$13,0)*价格阶梯!$B$13,"")</f>
        <v/>
      </c>
      <c r="K266" s="29">
        <f>IFERROR(ROUND($H266*价格阶梯!$C$19/100/价格阶梯!$B$13,0)*价格阶梯!$B$13,"")</f>
        <v/>
      </c>
      <c r="L266" s="29">
        <f>IFERROR(ROUND($H266*价格阶梯!$C$20/100/价格阶梯!$B$13,0)*价格阶梯!$B$13,"")</f>
        <v/>
      </c>
      <c r="M266" s="29">
        <f>IFERROR(ROUND($H266*价格阶梯!$C$21/100/价格阶梯!$B$13,0)*价格阶梯!$B$13,"")</f>
        <v/>
      </c>
      <c r="N266" s="29">
        <f>IFERROR(ROUND($H266*价格阶梯!$C$22/100/价格阶梯!$B$13,0)*价格阶梯!$B$13,"")</f>
        <v/>
      </c>
      <c r="O266" s="29">
        <f>IFERROR(ROUND($H266*价格阶梯!$C$23/100/价格阶梯!$B$13,0)*价格阶梯!$B$13,"")</f>
        <v/>
      </c>
      <c r="P266" s="29">
        <f>IFERROR(ROUND($H266*价格阶梯!$C$24/100/价格阶梯!$B$13,0)*价格阶梯!$B$13,"")</f>
        <v/>
      </c>
      <c r="Q266" s="29">
        <f>IFERROR(ROUND($H266*价格阶梯!$C$25/100/价格阶梯!$B$13,0)*价格阶梯!$B$13,"")</f>
        <v/>
      </c>
      <c r="R266" s="29">
        <f>IFERROR(ROUND($H266*价格阶梯!$C$26/100/价格阶梯!$B$13,0)*价格阶梯!$B$13,"")</f>
        <v/>
      </c>
    </row>
    <row r="267">
      <c r="A267" s="32">
        <f>$A266+1</f>
        <v/>
      </c>
      <c r="B267" s="9">
        <f>IF($A267="","",CHOOSE(WEEKDAY(A267,2),"周一","周二","周三","周四","周五","周六","周日"))</f>
        <v/>
      </c>
      <c r="C267" s="5" t="inlineStr">
        <is>
          <t>D3</t>
        </is>
      </c>
      <c r="D267" s="27" t="n">
        <v>0.996</v>
      </c>
      <c r="E267" s="21">
        <f>IF($C267="","",IF($C267="D1",1.5,IF($C267="D2",1.2,IF($C267="D3",0.95,IF($C267="D4",0.7,"")))))</f>
        <v/>
      </c>
      <c r="F267" s="21">
        <f>IF($C267="","",IF($C267="D1",2,IF($C267="D2",1.5,IF($C267="D3",1.1,IF($C267="D4",0.85,"")))))</f>
        <v/>
      </c>
      <c r="G267" s="9">
        <f>IF(OR($D267="",$E267=""),"",IF(AND($D267&gt;=$E267,$D267&lt;=$F267),"合规","超范围"))</f>
        <v/>
      </c>
      <c r="H267" s="29">
        <f>IFERROR(ROUND(价格阶梯!$B$4*$D267/价格阶梯!$B$13,0)*价格阶梯!$B$13,"")</f>
        <v/>
      </c>
      <c r="I267" s="29">
        <f>IFERROR(ROUND($H267*价格阶梯!$C$17/100/价格阶梯!$B$13,0)*价格阶梯!$B$13,"")</f>
        <v/>
      </c>
      <c r="J267" s="29">
        <f>IFERROR(ROUND($H267*价格阶梯!$C$18/100/价格阶梯!$B$13,0)*价格阶梯!$B$13,"")</f>
        <v/>
      </c>
      <c r="K267" s="29">
        <f>IFERROR(ROUND($H267*价格阶梯!$C$19/100/价格阶梯!$B$13,0)*价格阶梯!$B$13,"")</f>
        <v/>
      </c>
      <c r="L267" s="29">
        <f>IFERROR(ROUND($H267*价格阶梯!$C$20/100/价格阶梯!$B$13,0)*价格阶梯!$B$13,"")</f>
        <v/>
      </c>
      <c r="M267" s="29">
        <f>IFERROR(ROUND($H267*价格阶梯!$C$21/100/价格阶梯!$B$13,0)*价格阶梯!$B$13,"")</f>
        <v/>
      </c>
      <c r="N267" s="29">
        <f>IFERROR(ROUND($H267*价格阶梯!$C$22/100/价格阶梯!$B$13,0)*价格阶梯!$B$13,"")</f>
        <v/>
      </c>
      <c r="O267" s="29">
        <f>IFERROR(ROUND($H267*价格阶梯!$C$23/100/价格阶梯!$B$13,0)*价格阶梯!$B$13,"")</f>
        <v/>
      </c>
      <c r="P267" s="29">
        <f>IFERROR(ROUND($H267*价格阶梯!$C$24/100/价格阶梯!$B$13,0)*价格阶梯!$B$13,"")</f>
        <v/>
      </c>
      <c r="Q267" s="29">
        <f>IFERROR(ROUND($H267*价格阶梯!$C$25/100/价格阶梯!$B$13,0)*价格阶梯!$B$13,"")</f>
        <v/>
      </c>
      <c r="R267" s="29">
        <f>IFERROR(ROUND($H267*价格阶梯!$C$26/100/价格阶梯!$B$13,0)*价格阶梯!$B$13,"")</f>
        <v/>
      </c>
    </row>
    <row r="268">
      <c r="A268" s="32">
        <f>$A267+1</f>
        <v/>
      </c>
      <c r="B268" s="9">
        <f>IF($A268="","",CHOOSE(WEEKDAY(A268,2),"周一","周二","周三","周四","周五","周六","周日"))</f>
        <v/>
      </c>
      <c r="C268" s="5" t="inlineStr">
        <is>
          <t>D3</t>
        </is>
      </c>
      <c r="D268" s="27" t="n">
        <v>1.008</v>
      </c>
      <c r="E268" s="21">
        <f>IF($C268="","",IF($C268="D1",1.5,IF($C268="D2",1.2,IF($C268="D3",0.95,IF($C268="D4",0.7,"")))))</f>
        <v/>
      </c>
      <c r="F268" s="21">
        <f>IF($C268="","",IF($C268="D1",2,IF($C268="D2",1.5,IF($C268="D3",1.1,IF($C268="D4",0.85,"")))))</f>
        <v/>
      </c>
      <c r="G268" s="9">
        <f>IF(OR($D268="",$E268=""),"",IF(AND($D268&gt;=$E268,$D268&lt;=$F268),"合规","超范围"))</f>
        <v/>
      </c>
      <c r="H268" s="29">
        <f>IFERROR(ROUND(价格阶梯!$B$4*$D268/价格阶梯!$B$13,0)*价格阶梯!$B$13,"")</f>
        <v/>
      </c>
      <c r="I268" s="29">
        <f>IFERROR(ROUND($H268*价格阶梯!$C$17/100/价格阶梯!$B$13,0)*价格阶梯!$B$13,"")</f>
        <v/>
      </c>
      <c r="J268" s="29">
        <f>IFERROR(ROUND($H268*价格阶梯!$C$18/100/价格阶梯!$B$13,0)*价格阶梯!$B$13,"")</f>
        <v/>
      </c>
      <c r="K268" s="29">
        <f>IFERROR(ROUND($H268*价格阶梯!$C$19/100/价格阶梯!$B$13,0)*价格阶梯!$B$13,"")</f>
        <v/>
      </c>
      <c r="L268" s="29">
        <f>IFERROR(ROUND($H268*价格阶梯!$C$20/100/价格阶梯!$B$13,0)*价格阶梯!$B$13,"")</f>
        <v/>
      </c>
      <c r="M268" s="29">
        <f>IFERROR(ROUND($H268*价格阶梯!$C$21/100/价格阶梯!$B$13,0)*价格阶梯!$B$13,"")</f>
        <v/>
      </c>
      <c r="N268" s="29">
        <f>IFERROR(ROUND($H268*价格阶梯!$C$22/100/价格阶梯!$B$13,0)*价格阶梯!$B$13,"")</f>
        <v/>
      </c>
      <c r="O268" s="29">
        <f>IFERROR(ROUND($H268*价格阶梯!$C$23/100/价格阶梯!$B$13,0)*价格阶梯!$B$13,"")</f>
        <v/>
      </c>
      <c r="P268" s="29">
        <f>IFERROR(ROUND($H268*价格阶梯!$C$24/100/价格阶梯!$B$13,0)*价格阶梯!$B$13,"")</f>
        <v/>
      </c>
      <c r="Q268" s="29">
        <f>IFERROR(ROUND($H268*价格阶梯!$C$25/100/价格阶梯!$B$13,0)*价格阶梯!$B$13,"")</f>
        <v/>
      </c>
      <c r="R268" s="29">
        <f>IFERROR(ROUND($H268*价格阶梯!$C$26/100/价格阶梯!$B$13,0)*价格阶梯!$B$13,"")</f>
        <v/>
      </c>
    </row>
    <row r="269">
      <c r="A269" s="32">
        <f>$A268+1</f>
        <v/>
      </c>
      <c r="B269" s="9">
        <f>IF($A269="","",CHOOSE(WEEKDAY(A269,2),"周一","周二","周三","周四","周五","周六","周日"))</f>
        <v/>
      </c>
      <c r="C269" s="5" t="inlineStr">
        <is>
          <t>D1</t>
        </is>
      </c>
      <c r="D269" s="27" t="n">
        <v>1.63</v>
      </c>
      <c r="E269" s="21">
        <f>IF($C269="","",IF($C269="D1",1.5,IF($C269="D2",1.2,IF($C269="D3",0.95,IF($C269="D4",0.7,"")))))</f>
        <v/>
      </c>
      <c r="F269" s="21">
        <f>IF($C269="","",IF($C269="D1",2,IF($C269="D2",1.5,IF($C269="D3",1.1,IF($C269="D4",0.85,"")))))</f>
        <v/>
      </c>
      <c r="G269" s="9">
        <f>IF(OR($D269="",$E269=""),"",IF(AND($D269&gt;=$E269,$D269&lt;=$F269),"合规","超范围"))</f>
        <v/>
      </c>
      <c r="H269" s="29">
        <f>IFERROR(ROUND(价格阶梯!$B$4*$D269/价格阶梯!$B$13,0)*价格阶梯!$B$13,"")</f>
        <v/>
      </c>
      <c r="I269" s="29">
        <f>IFERROR(ROUND($H269*价格阶梯!$C$17/100/价格阶梯!$B$13,0)*价格阶梯!$B$13,"")</f>
        <v/>
      </c>
      <c r="J269" s="29">
        <f>IFERROR(ROUND($H269*价格阶梯!$C$18/100/价格阶梯!$B$13,0)*价格阶梯!$B$13,"")</f>
        <v/>
      </c>
      <c r="K269" s="29">
        <f>IFERROR(ROUND($H269*价格阶梯!$C$19/100/价格阶梯!$B$13,0)*价格阶梯!$B$13,"")</f>
        <v/>
      </c>
      <c r="L269" s="29">
        <f>IFERROR(ROUND($H269*价格阶梯!$C$20/100/价格阶梯!$B$13,0)*价格阶梯!$B$13,"")</f>
        <v/>
      </c>
      <c r="M269" s="29">
        <f>IFERROR(ROUND($H269*价格阶梯!$C$21/100/价格阶梯!$B$13,0)*价格阶梯!$B$13,"")</f>
        <v/>
      </c>
      <c r="N269" s="29">
        <f>IFERROR(ROUND($H269*价格阶梯!$C$22/100/价格阶梯!$B$13,0)*价格阶梯!$B$13,"")</f>
        <v/>
      </c>
      <c r="O269" s="29">
        <f>IFERROR(ROUND($H269*价格阶梯!$C$23/100/价格阶梯!$B$13,0)*价格阶梯!$B$13,"")</f>
        <v/>
      </c>
      <c r="P269" s="29">
        <f>IFERROR(ROUND($H269*价格阶梯!$C$24/100/价格阶梯!$B$13,0)*价格阶梯!$B$13,"")</f>
        <v/>
      </c>
      <c r="Q269" s="29">
        <f>IFERROR(ROUND($H269*价格阶梯!$C$25/100/价格阶梯!$B$13,0)*价格阶梯!$B$13,"")</f>
        <v/>
      </c>
      <c r="R269" s="29">
        <f>IFERROR(ROUND($H269*价格阶梯!$C$26/100/价格阶梯!$B$13,0)*价格阶梯!$B$13,"")</f>
        <v/>
      </c>
    </row>
    <row r="270">
      <c r="A270" s="32">
        <f>$A269+1</f>
        <v/>
      </c>
      <c r="B270" s="9">
        <f>IF($A270="","",CHOOSE(WEEKDAY(A270,2),"周一","周二","周三","周四","周五","周六","周日"))</f>
        <v/>
      </c>
      <c r="C270" s="5" t="inlineStr">
        <is>
          <t>D1</t>
        </is>
      </c>
      <c r="D270" s="27" t="n">
        <v>1.642</v>
      </c>
      <c r="E270" s="21">
        <f>IF($C270="","",IF($C270="D1",1.5,IF($C270="D2",1.2,IF($C270="D3",0.95,IF($C270="D4",0.7,"")))))</f>
        <v/>
      </c>
      <c r="F270" s="21">
        <f>IF($C270="","",IF($C270="D1",2,IF($C270="D2",1.5,IF($C270="D3",1.1,IF($C270="D4",0.85,"")))))</f>
        <v/>
      </c>
      <c r="G270" s="9">
        <f>IF(OR($D270="",$E270=""),"",IF(AND($D270&gt;=$E270,$D270&lt;=$F270),"合规","超范围"))</f>
        <v/>
      </c>
      <c r="H270" s="29">
        <f>IFERROR(ROUND(价格阶梯!$B$4*$D270/价格阶梯!$B$13,0)*价格阶梯!$B$13,"")</f>
        <v/>
      </c>
      <c r="I270" s="29">
        <f>IFERROR(ROUND($H270*价格阶梯!$C$17/100/价格阶梯!$B$13,0)*价格阶梯!$B$13,"")</f>
        <v/>
      </c>
      <c r="J270" s="29">
        <f>IFERROR(ROUND($H270*价格阶梯!$C$18/100/价格阶梯!$B$13,0)*价格阶梯!$B$13,"")</f>
        <v/>
      </c>
      <c r="K270" s="29">
        <f>IFERROR(ROUND($H270*价格阶梯!$C$19/100/价格阶梯!$B$13,0)*价格阶梯!$B$13,"")</f>
        <v/>
      </c>
      <c r="L270" s="29">
        <f>IFERROR(ROUND($H270*价格阶梯!$C$20/100/价格阶梯!$B$13,0)*价格阶梯!$B$13,"")</f>
        <v/>
      </c>
      <c r="M270" s="29">
        <f>IFERROR(ROUND($H270*价格阶梯!$C$21/100/价格阶梯!$B$13,0)*价格阶梯!$B$13,"")</f>
        <v/>
      </c>
      <c r="N270" s="29">
        <f>IFERROR(ROUND($H270*价格阶梯!$C$22/100/价格阶梯!$B$13,0)*价格阶梯!$B$13,"")</f>
        <v/>
      </c>
      <c r="O270" s="29">
        <f>IFERROR(ROUND($H270*价格阶梯!$C$23/100/价格阶梯!$B$13,0)*价格阶梯!$B$13,"")</f>
        <v/>
      </c>
      <c r="P270" s="29">
        <f>IFERROR(ROUND($H270*价格阶梯!$C$24/100/价格阶梯!$B$13,0)*价格阶梯!$B$13,"")</f>
        <v/>
      </c>
      <c r="Q270" s="29">
        <f>IFERROR(ROUND($H270*价格阶梯!$C$25/100/价格阶梯!$B$13,0)*价格阶梯!$B$13,"")</f>
        <v/>
      </c>
      <c r="R270" s="29">
        <f>IFERROR(ROUND($H270*价格阶梯!$C$26/100/价格阶梯!$B$13,0)*价格阶梯!$B$13,"")</f>
        <v/>
      </c>
    </row>
    <row r="271">
      <c r="A271" s="32">
        <f>$A270+1</f>
        <v/>
      </c>
      <c r="B271" s="9">
        <f>IF($A271="","",CHOOSE(WEEKDAY(A271,2),"周一","周二","周三","周四","周五","周六","周日"))</f>
        <v/>
      </c>
      <c r="C271" s="5" t="inlineStr">
        <is>
          <t>D2</t>
        </is>
      </c>
      <c r="D271" s="27" t="n">
        <v>1.374</v>
      </c>
      <c r="E271" s="21">
        <f>IF($C271="","",IF($C271="D1",1.5,IF($C271="D2",1.2,IF($C271="D3",0.95,IF($C271="D4",0.7,"")))))</f>
        <v/>
      </c>
      <c r="F271" s="21">
        <f>IF($C271="","",IF($C271="D1",2,IF($C271="D2",1.5,IF($C271="D3",1.1,IF($C271="D4",0.85,"")))))</f>
        <v/>
      </c>
      <c r="G271" s="9">
        <f>IF(OR($D271="",$E271=""),"",IF(AND($D271&gt;=$E271,$D271&lt;=$F271),"合规","超范围"))</f>
        <v/>
      </c>
      <c r="H271" s="29">
        <f>IFERROR(ROUND(价格阶梯!$B$4*$D271/价格阶梯!$B$13,0)*价格阶梯!$B$13,"")</f>
        <v/>
      </c>
      <c r="I271" s="29">
        <f>IFERROR(ROUND($H271*价格阶梯!$C$17/100/价格阶梯!$B$13,0)*价格阶梯!$B$13,"")</f>
        <v/>
      </c>
      <c r="J271" s="29">
        <f>IFERROR(ROUND($H271*价格阶梯!$C$18/100/价格阶梯!$B$13,0)*价格阶梯!$B$13,"")</f>
        <v/>
      </c>
      <c r="K271" s="29">
        <f>IFERROR(ROUND($H271*价格阶梯!$C$19/100/价格阶梯!$B$13,0)*价格阶梯!$B$13,"")</f>
        <v/>
      </c>
      <c r="L271" s="29">
        <f>IFERROR(ROUND($H271*价格阶梯!$C$20/100/价格阶梯!$B$13,0)*价格阶梯!$B$13,"")</f>
        <v/>
      </c>
      <c r="M271" s="29">
        <f>IFERROR(ROUND($H271*价格阶梯!$C$21/100/价格阶梯!$B$13,0)*价格阶梯!$B$13,"")</f>
        <v/>
      </c>
      <c r="N271" s="29">
        <f>IFERROR(ROUND($H271*价格阶梯!$C$22/100/价格阶梯!$B$13,0)*价格阶梯!$B$13,"")</f>
        <v/>
      </c>
      <c r="O271" s="29">
        <f>IFERROR(ROUND($H271*价格阶梯!$C$23/100/价格阶梯!$B$13,0)*价格阶梯!$B$13,"")</f>
        <v/>
      </c>
      <c r="P271" s="29">
        <f>IFERROR(ROUND($H271*价格阶梯!$C$24/100/价格阶梯!$B$13,0)*价格阶梯!$B$13,"")</f>
        <v/>
      </c>
      <c r="Q271" s="29">
        <f>IFERROR(ROUND($H271*价格阶梯!$C$25/100/价格阶梯!$B$13,0)*价格阶梯!$B$13,"")</f>
        <v/>
      </c>
      <c r="R271" s="29">
        <f>IFERROR(ROUND($H271*价格阶梯!$C$26/100/价格阶梯!$B$13,0)*价格阶梯!$B$13,"")</f>
        <v/>
      </c>
    </row>
    <row r="272">
      <c r="A272" s="32">
        <f>$A271+1</f>
        <v/>
      </c>
      <c r="B272" s="9">
        <f>IF($A272="","",CHOOSE(WEEKDAY(A272,2),"周一","周二","周三","周四","周五","周六","周日"))</f>
        <v/>
      </c>
      <c r="C272" s="5" t="inlineStr">
        <is>
          <t>D3</t>
        </is>
      </c>
      <c r="D272" s="27" t="n">
        <v>1.056</v>
      </c>
      <c r="E272" s="21">
        <f>IF($C272="","",IF($C272="D1",1.5,IF($C272="D2",1.2,IF($C272="D3",0.95,IF($C272="D4",0.7,"")))))</f>
        <v/>
      </c>
      <c r="F272" s="21">
        <f>IF($C272="","",IF($C272="D1",2,IF($C272="D2",1.5,IF($C272="D3",1.1,IF($C272="D4",0.85,"")))))</f>
        <v/>
      </c>
      <c r="G272" s="9">
        <f>IF(OR($D272="",$E272=""),"",IF(AND($D272&gt;=$E272,$D272&lt;=$F272),"合规","超范围"))</f>
        <v/>
      </c>
      <c r="H272" s="29">
        <f>IFERROR(ROUND(价格阶梯!$B$4*$D272/价格阶梯!$B$13,0)*价格阶梯!$B$13,"")</f>
        <v/>
      </c>
      <c r="I272" s="29">
        <f>IFERROR(ROUND($H272*价格阶梯!$C$17/100/价格阶梯!$B$13,0)*价格阶梯!$B$13,"")</f>
        <v/>
      </c>
      <c r="J272" s="29">
        <f>IFERROR(ROUND($H272*价格阶梯!$C$18/100/价格阶梯!$B$13,0)*价格阶梯!$B$13,"")</f>
        <v/>
      </c>
      <c r="K272" s="29">
        <f>IFERROR(ROUND($H272*价格阶梯!$C$19/100/价格阶梯!$B$13,0)*价格阶梯!$B$13,"")</f>
        <v/>
      </c>
      <c r="L272" s="29">
        <f>IFERROR(ROUND($H272*价格阶梯!$C$20/100/价格阶梯!$B$13,0)*价格阶梯!$B$13,"")</f>
        <v/>
      </c>
      <c r="M272" s="29">
        <f>IFERROR(ROUND($H272*价格阶梯!$C$21/100/价格阶梯!$B$13,0)*价格阶梯!$B$13,"")</f>
        <v/>
      </c>
      <c r="N272" s="29">
        <f>IFERROR(ROUND($H272*价格阶梯!$C$22/100/价格阶梯!$B$13,0)*价格阶梯!$B$13,"")</f>
        <v/>
      </c>
      <c r="O272" s="29">
        <f>IFERROR(ROUND($H272*价格阶梯!$C$23/100/价格阶梯!$B$13,0)*价格阶梯!$B$13,"")</f>
        <v/>
      </c>
      <c r="P272" s="29">
        <f>IFERROR(ROUND($H272*价格阶梯!$C$24/100/价格阶梯!$B$13,0)*价格阶梯!$B$13,"")</f>
        <v/>
      </c>
      <c r="Q272" s="29">
        <f>IFERROR(ROUND($H272*价格阶梯!$C$25/100/价格阶梯!$B$13,0)*价格阶梯!$B$13,"")</f>
        <v/>
      </c>
      <c r="R272" s="29">
        <f>IFERROR(ROUND($H272*价格阶梯!$C$26/100/价格阶梯!$B$13,0)*价格阶梯!$B$13,"")</f>
        <v/>
      </c>
    </row>
    <row r="273">
      <c r="A273" s="32">
        <f>$A272+1</f>
        <v/>
      </c>
      <c r="B273" s="9">
        <f>IF($A273="","",CHOOSE(WEEKDAY(A273,2),"周一","周二","周三","周四","周五","周六","周日"))</f>
        <v/>
      </c>
      <c r="C273" s="5" t="inlineStr">
        <is>
          <t>D3</t>
        </is>
      </c>
      <c r="D273" s="27" t="n">
        <v>0.984</v>
      </c>
      <c r="E273" s="21">
        <f>IF($C273="","",IF($C273="D1",1.5,IF($C273="D2",1.2,IF($C273="D3",0.95,IF($C273="D4",0.7,"")))))</f>
        <v/>
      </c>
      <c r="F273" s="21">
        <f>IF($C273="","",IF($C273="D1",2,IF($C273="D2",1.5,IF($C273="D3",1.1,IF($C273="D4",0.85,"")))))</f>
        <v/>
      </c>
      <c r="G273" s="9">
        <f>IF(OR($D273="",$E273=""),"",IF(AND($D273&gt;=$E273,$D273&lt;=$F273),"合规","超范围"))</f>
        <v/>
      </c>
      <c r="H273" s="29">
        <f>IFERROR(ROUND(价格阶梯!$B$4*$D273/价格阶梯!$B$13,0)*价格阶梯!$B$13,"")</f>
        <v/>
      </c>
      <c r="I273" s="29">
        <f>IFERROR(ROUND($H273*价格阶梯!$C$17/100/价格阶梯!$B$13,0)*价格阶梯!$B$13,"")</f>
        <v/>
      </c>
      <c r="J273" s="29">
        <f>IFERROR(ROUND($H273*价格阶梯!$C$18/100/价格阶梯!$B$13,0)*价格阶梯!$B$13,"")</f>
        <v/>
      </c>
      <c r="K273" s="29">
        <f>IFERROR(ROUND($H273*价格阶梯!$C$19/100/价格阶梯!$B$13,0)*价格阶梯!$B$13,"")</f>
        <v/>
      </c>
      <c r="L273" s="29">
        <f>IFERROR(ROUND($H273*价格阶梯!$C$20/100/价格阶梯!$B$13,0)*价格阶梯!$B$13,"")</f>
        <v/>
      </c>
      <c r="M273" s="29">
        <f>IFERROR(ROUND($H273*价格阶梯!$C$21/100/价格阶梯!$B$13,0)*价格阶梯!$B$13,"")</f>
        <v/>
      </c>
      <c r="N273" s="29">
        <f>IFERROR(ROUND($H273*价格阶梯!$C$22/100/价格阶梯!$B$13,0)*价格阶梯!$B$13,"")</f>
        <v/>
      </c>
      <c r="O273" s="29">
        <f>IFERROR(ROUND($H273*价格阶梯!$C$23/100/价格阶梯!$B$13,0)*价格阶梯!$B$13,"")</f>
        <v/>
      </c>
      <c r="P273" s="29">
        <f>IFERROR(ROUND($H273*价格阶梯!$C$24/100/价格阶梯!$B$13,0)*价格阶梯!$B$13,"")</f>
        <v/>
      </c>
      <c r="Q273" s="29">
        <f>IFERROR(ROUND($H273*价格阶梯!$C$25/100/价格阶梯!$B$13,0)*价格阶梯!$B$13,"")</f>
        <v/>
      </c>
      <c r="R273" s="29">
        <f>IFERROR(ROUND($H273*价格阶梯!$C$26/100/价格阶梯!$B$13,0)*价格阶梯!$B$13,"")</f>
        <v/>
      </c>
    </row>
    <row r="274">
      <c r="A274" s="32">
        <f>$A273+1</f>
        <v/>
      </c>
      <c r="B274" s="9">
        <f>IF($A274="","",CHOOSE(WEEKDAY(A274,2),"周一","周二","周三","周四","周五","周六","周日"))</f>
        <v/>
      </c>
      <c r="C274" s="5" t="inlineStr">
        <is>
          <t>D3</t>
        </is>
      </c>
      <c r="D274" s="27" t="n">
        <v>0.996</v>
      </c>
      <c r="E274" s="21">
        <f>IF($C274="","",IF($C274="D1",1.5,IF($C274="D2",1.2,IF($C274="D3",0.95,IF($C274="D4",0.7,"")))))</f>
        <v/>
      </c>
      <c r="F274" s="21">
        <f>IF($C274="","",IF($C274="D1",2,IF($C274="D2",1.5,IF($C274="D3",1.1,IF($C274="D4",0.85,"")))))</f>
        <v/>
      </c>
      <c r="G274" s="9">
        <f>IF(OR($D274="",$E274=""),"",IF(AND($D274&gt;=$E274,$D274&lt;=$F274),"合规","超范围"))</f>
        <v/>
      </c>
      <c r="H274" s="29">
        <f>IFERROR(ROUND(价格阶梯!$B$4*$D274/价格阶梯!$B$13,0)*价格阶梯!$B$13,"")</f>
        <v/>
      </c>
      <c r="I274" s="29">
        <f>IFERROR(ROUND($H274*价格阶梯!$C$17/100/价格阶梯!$B$13,0)*价格阶梯!$B$13,"")</f>
        <v/>
      </c>
      <c r="J274" s="29">
        <f>IFERROR(ROUND($H274*价格阶梯!$C$18/100/价格阶梯!$B$13,0)*价格阶梯!$B$13,"")</f>
        <v/>
      </c>
      <c r="K274" s="29">
        <f>IFERROR(ROUND($H274*价格阶梯!$C$19/100/价格阶梯!$B$13,0)*价格阶梯!$B$13,"")</f>
        <v/>
      </c>
      <c r="L274" s="29">
        <f>IFERROR(ROUND($H274*价格阶梯!$C$20/100/价格阶梯!$B$13,0)*价格阶梯!$B$13,"")</f>
        <v/>
      </c>
      <c r="M274" s="29">
        <f>IFERROR(ROUND($H274*价格阶梯!$C$21/100/价格阶梯!$B$13,0)*价格阶梯!$B$13,"")</f>
        <v/>
      </c>
      <c r="N274" s="29">
        <f>IFERROR(ROUND($H274*价格阶梯!$C$22/100/价格阶梯!$B$13,0)*价格阶梯!$B$13,"")</f>
        <v/>
      </c>
      <c r="O274" s="29">
        <f>IFERROR(ROUND($H274*价格阶梯!$C$23/100/价格阶梯!$B$13,0)*价格阶梯!$B$13,"")</f>
        <v/>
      </c>
      <c r="P274" s="29">
        <f>IFERROR(ROUND($H274*价格阶梯!$C$24/100/价格阶梯!$B$13,0)*价格阶梯!$B$13,"")</f>
        <v/>
      </c>
      <c r="Q274" s="29">
        <f>IFERROR(ROUND($H274*价格阶梯!$C$25/100/价格阶梯!$B$13,0)*价格阶梯!$B$13,"")</f>
        <v/>
      </c>
      <c r="R274" s="29">
        <f>IFERROR(ROUND($H274*价格阶梯!$C$26/100/价格阶梯!$B$13,0)*价格阶梯!$B$13,"")</f>
        <v/>
      </c>
    </row>
    <row r="275">
      <c r="A275" s="32">
        <f>$A274+1</f>
        <v/>
      </c>
      <c r="B275" s="9">
        <f>IF($A275="","",CHOOSE(WEEKDAY(A275,2),"周一","周二","周三","周四","周五","周六","周日"))</f>
        <v/>
      </c>
      <c r="C275" s="5" t="inlineStr">
        <is>
          <t>D3</t>
        </is>
      </c>
      <c r="D275" s="27" t="n">
        <v>1.008</v>
      </c>
      <c r="E275" s="21">
        <f>IF($C275="","",IF($C275="D1",1.5,IF($C275="D2",1.2,IF($C275="D3",0.95,IF($C275="D4",0.7,"")))))</f>
        <v/>
      </c>
      <c r="F275" s="21">
        <f>IF($C275="","",IF($C275="D1",2,IF($C275="D2",1.5,IF($C275="D3",1.1,IF($C275="D4",0.85,"")))))</f>
        <v/>
      </c>
      <c r="G275" s="9">
        <f>IF(OR($D275="",$E275=""),"",IF(AND($D275&gt;=$E275,$D275&lt;=$F275),"合规","超范围"))</f>
        <v/>
      </c>
      <c r="H275" s="29">
        <f>IFERROR(ROUND(价格阶梯!$B$4*$D275/价格阶梯!$B$13,0)*价格阶梯!$B$13,"")</f>
        <v/>
      </c>
      <c r="I275" s="29">
        <f>IFERROR(ROUND($H275*价格阶梯!$C$17/100/价格阶梯!$B$13,0)*价格阶梯!$B$13,"")</f>
        <v/>
      </c>
      <c r="J275" s="29">
        <f>IFERROR(ROUND($H275*价格阶梯!$C$18/100/价格阶梯!$B$13,0)*价格阶梯!$B$13,"")</f>
        <v/>
      </c>
      <c r="K275" s="29">
        <f>IFERROR(ROUND($H275*价格阶梯!$C$19/100/价格阶梯!$B$13,0)*价格阶梯!$B$13,"")</f>
        <v/>
      </c>
      <c r="L275" s="29">
        <f>IFERROR(ROUND($H275*价格阶梯!$C$20/100/价格阶梯!$B$13,0)*价格阶梯!$B$13,"")</f>
        <v/>
      </c>
      <c r="M275" s="29">
        <f>IFERROR(ROUND($H275*价格阶梯!$C$21/100/价格阶梯!$B$13,0)*价格阶梯!$B$13,"")</f>
        <v/>
      </c>
      <c r="N275" s="29">
        <f>IFERROR(ROUND($H275*价格阶梯!$C$22/100/价格阶梯!$B$13,0)*价格阶梯!$B$13,"")</f>
        <v/>
      </c>
      <c r="O275" s="29">
        <f>IFERROR(ROUND($H275*价格阶梯!$C$23/100/价格阶梯!$B$13,0)*价格阶梯!$B$13,"")</f>
        <v/>
      </c>
      <c r="P275" s="29">
        <f>IFERROR(ROUND($H275*价格阶梯!$C$24/100/价格阶梯!$B$13,0)*价格阶梯!$B$13,"")</f>
        <v/>
      </c>
      <c r="Q275" s="29">
        <f>IFERROR(ROUND($H275*价格阶梯!$C$25/100/价格阶梯!$B$13,0)*价格阶梯!$B$13,"")</f>
        <v/>
      </c>
      <c r="R275" s="29">
        <f>IFERROR(ROUND($H275*价格阶梯!$C$26/100/价格阶梯!$B$13,0)*价格阶梯!$B$13,"")</f>
        <v/>
      </c>
    </row>
    <row r="276">
      <c r="A276" s="32">
        <f>$A275+1</f>
        <v/>
      </c>
      <c r="B276" s="9">
        <f>IF($A276="","",CHOOSE(WEEKDAY(A276,2),"周一","周二","周三","周四","周五","周六","周日"))</f>
        <v/>
      </c>
      <c r="C276" s="5" t="inlineStr">
        <is>
          <t>D3</t>
        </is>
      </c>
      <c r="D276" s="27" t="n">
        <v>1.02</v>
      </c>
      <c r="E276" s="21">
        <f>IF($C276="","",IF($C276="D1",1.5,IF($C276="D2",1.2,IF($C276="D3",0.95,IF($C276="D4",0.7,"")))))</f>
        <v/>
      </c>
      <c r="F276" s="21">
        <f>IF($C276="","",IF($C276="D1",2,IF($C276="D2",1.5,IF($C276="D3",1.1,IF($C276="D4",0.85,"")))))</f>
        <v/>
      </c>
      <c r="G276" s="9">
        <f>IF(OR($D276="",$E276=""),"",IF(AND($D276&gt;=$E276,$D276&lt;=$F276),"合规","超范围"))</f>
        <v/>
      </c>
      <c r="H276" s="29">
        <f>IFERROR(ROUND(价格阶梯!$B$4*$D276/价格阶梯!$B$13,0)*价格阶梯!$B$13,"")</f>
        <v/>
      </c>
      <c r="I276" s="29">
        <f>IFERROR(ROUND($H276*价格阶梯!$C$17/100/价格阶梯!$B$13,0)*价格阶梯!$B$13,"")</f>
        <v/>
      </c>
      <c r="J276" s="29">
        <f>IFERROR(ROUND($H276*价格阶梯!$C$18/100/价格阶梯!$B$13,0)*价格阶梯!$B$13,"")</f>
        <v/>
      </c>
      <c r="K276" s="29">
        <f>IFERROR(ROUND($H276*价格阶梯!$C$19/100/价格阶梯!$B$13,0)*价格阶梯!$B$13,"")</f>
        <v/>
      </c>
      <c r="L276" s="29">
        <f>IFERROR(ROUND($H276*价格阶梯!$C$20/100/价格阶梯!$B$13,0)*价格阶梯!$B$13,"")</f>
        <v/>
      </c>
      <c r="M276" s="29">
        <f>IFERROR(ROUND($H276*价格阶梯!$C$21/100/价格阶梯!$B$13,0)*价格阶梯!$B$13,"")</f>
        <v/>
      </c>
      <c r="N276" s="29">
        <f>IFERROR(ROUND($H276*价格阶梯!$C$22/100/价格阶梯!$B$13,0)*价格阶梯!$B$13,"")</f>
        <v/>
      </c>
      <c r="O276" s="29">
        <f>IFERROR(ROUND($H276*价格阶梯!$C$23/100/价格阶梯!$B$13,0)*价格阶梯!$B$13,"")</f>
        <v/>
      </c>
      <c r="P276" s="29">
        <f>IFERROR(ROUND($H276*价格阶梯!$C$24/100/价格阶梯!$B$13,0)*价格阶梯!$B$13,"")</f>
        <v/>
      </c>
      <c r="Q276" s="29">
        <f>IFERROR(ROUND($H276*价格阶梯!$C$25/100/价格阶梯!$B$13,0)*价格阶梯!$B$13,"")</f>
        <v/>
      </c>
      <c r="R276" s="29">
        <f>IFERROR(ROUND($H276*价格阶梯!$C$26/100/价格阶梯!$B$13,0)*价格阶梯!$B$13,"")</f>
        <v/>
      </c>
    </row>
    <row r="277">
      <c r="A277" s="32">
        <f>$A276+1</f>
        <v/>
      </c>
      <c r="B277" s="9">
        <f>IF($A277="","",CHOOSE(WEEKDAY(A277,2),"周一","周二","周三","周四","周五","周六","周日"))</f>
        <v/>
      </c>
      <c r="C277" s="5" t="inlineStr">
        <is>
          <t>D1</t>
        </is>
      </c>
      <c r="D277" s="27" t="n">
        <v>1.762</v>
      </c>
      <c r="E277" s="21">
        <f>IF($C277="","",IF($C277="D1",1.5,IF($C277="D2",1.2,IF($C277="D3",0.95,IF($C277="D4",0.7,"")))))</f>
        <v/>
      </c>
      <c r="F277" s="21">
        <f>IF($C277="","",IF($C277="D1",2,IF($C277="D2",1.5,IF($C277="D3",1.1,IF($C277="D4",0.85,"")))))</f>
        <v/>
      </c>
      <c r="G277" s="9">
        <f>IF(OR($D277="",$E277=""),"",IF(AND($D277&gt;=$E277,$D277&lt;=$F277),"合规","超范围"))</f>
        <v/>
      </c>
      <c r="H277" s="29">
        <f>IFERROR(ROUND(价格阶梯!$B$4*$D277/价格阶梯!$B$13,0)*价格阶梯!$B$13,"")</f>
        <v/>
      </c>
      <c r="I277" s="29">
        <f>IFERROR(ROUND($H277*价格阶梯!$C$17/100/价格阶梯!$B$13,0)*价格阶梯!$B$13,"")</f>
        <v/>
      </c>
      <c r="J277" s="29">
        <f>IFERROR(ROUND($H277*价格阶梯!$C$18/100/价格阶梯!$B$13,0)*价格阶梯!$B$13,"")</f>
        <v/>
      </c>
      <c r="K277" s="29">
        <f>IFERROR(ROUND($H277*价格阶梯!$C$19/100/价格阶梯!$B$13,0)*价格阶梯!$B$13,"")</f>
        <v/>
      </c>
      <c r="L277" s="29">
        <f>IFERROR(ROUND($H277*价格阶梯!$C$20/100/价格阶梯!$B$13,0)*价格阶梯!$B$13,"")</f>
        <v/>
      </c>
      <c r="M277" s="29">
        <f>IFERROR(ROUND($H277*价格阶梯!$C$21/100/价格阶梯!$B$13,0)*价格阶梯!$B$13,"")</f>
        <v/>
      </c>
      <c r="N277" s="29">
        <f>IFERROR(ROUND($H277*价格阶梯!$C$22/100/价格阶梯!$B$13,0)*价格阶梯!$B$13,"")</f>
        <v/>
      </c>
      <c r="O277" s="29">
        <f>IFERROR(ROUND($H277*价格阶梯!$C$23/100/价格阶梯!$B$13,0)*价格阶梯!$B$13,"")</f>
        <v/>
      </c>
      <c r="P277" s="29">
        <f>IFERROR(ROUND($H277*价格阶梯!$C$24/100/价格阶梯!$B$13,0)*价格阶梯!$B$13,"")</f>
        <v/>
      </c>
      <c r="Q277" s="29">
        <f>IFERROR(ROUND($H277*价格阶梯!$C$25/100/价格阶梯!$B$13,0)*价格阶梯!$B$13,"")</f>
        <v/>
      </c>
      <c r="R277" s="29">
        <f>IFERROR(ROUND($H277*价格阶梯!$C$26/100/价格阶梯!$B$13,0)*价格阶梯!$B$13,"")</f>
        <v/>
      </c>
    </row>
    <row r="278">
      <c r="A278" s="32">
        <f>$A277+1</f>
        <v/>
      </c>
      <c r="B278" s="9">
        <f>IF($A278="","",CHOOSE(WEEKDAY(A278,2),"周一","周二","周三","周四","周五","周六","周日"))</f>
        <v/>
      </c>
      <c r="C278" s="5" t="inlineStr">
        <is>
          <t>D1</t>
        </is>
      </c>
      <c r="D278" s="27" t="n">
        <v>1.774</v>
      </c>
      <c r="E278" s="21">
        <f>IF($C278="","",IF($C278="D1",1.5,IF($C278="D2",1.2,IF($C278="D3",0.95,IF($C278="D4",0.7,"")))))</f>
        <v/>
      </c>
      <c r="F278" s="21">
        <f>IF($C278="","",IF($C278="D1",2,IF($C278="D2",1.5,IF($C278="D3",1.1,IF($C278="D4",0.85,"")))))</f>
        <v/>
      </c>
      <c r="G278" s="9">
        <f>IF(OR($D278="",$E278=""),"",IF(AND($D278&gt;=$E278,$D278&lt;=$F278),"合规","超范围"))</f>
        <v/>
      </c>
      <c r="H278" s="29">
        <f>IFERROR(ROUND(价格阶梯!$B$4*$D278/价格阶梯!$B$13,0)*价格阶梯!$B$13,"")</f>
        <v/>
      </c>
      <c r="I278" s="29">
        <f>IFERROR(ROUND($H278*价格阶梯!$C$17/100/价格阶梯!$B$13,0)*价格阶梯!$B$13,"")</f>
        <v/>
      </c>
      <c r="J278" s="29">
        <f>IFERROR(ROUND($H278*价格阶梯!$C$18/100/价格阶梯!$B$13,0)*价格阶梯!$B$13,"")</f>
        <v/>
      </c>
      <c r="K278" s="29">
        <f>IFERROR(ROUND($H278*价格阶梯!$C$19/100/价格阶梯!$B$13,0)*价格阶梯!$B$13,"")</f>
        <v/>
      </c>
      <c r="L278" s="29">
        <f>IFERROR(ROUND($H278*价格阶梯!$C$20/100/价格阶梯!$B$13,0)*价格阶梯!$B$13,"")</f>
        <v/>
      </c>
      <c r="M278" s="29">
        <f>IFERROR(ROUND($H278*价格阶梯!$C$21/100/价格阶梯!$B$13,0)*价格阶梯!$B$13,"")</f>
        <v/>
      </c>
      <c r="N278" s="29">
        <f>IFERROR(ROUND($H278*价格阶梯!$C$22/100/价格阶梯!$B$13,0)*价格阶梯!$B$13,"")</f>
        <v/>
      </c>
      <c r="O278" s="29">
        <f>IFERROR(ROUND($H278*价格阶梯!$C$23/100/价格阶梯!$B$13,0)*价格阶梯!$B$13,"")</f>
        <v/>
      </c>
      <c r="P278" s="29">
        <f>IFERROR(ROUND($H278*价格阶梯!$C$24/100/价格阶梯!$B$13,0)*价格阶梯!$B$13,"")</f>
        <v/>
      </c>
      <c r="Q278" s="29">
        <f>IFERROR(ROUND($H278*价格阶梯!$C$25/100/价格阶梯!$B$13,0)*价格阶梯!$B$13,"")</f>
        <v/>
      </c>
      <c r="R278" s="29">
        <f>IFERROR(ROUND($H278*价格阶梯!$C$26/100/价格阶梯!$B$13,0)*价格阶梯!$B$13,"")</f>
        <v/>
      </c>
    </row>
    <row r="279">
      <c r="A279" s="32">
        <f>$A278+1</f>
        <v/>
      </c>
      <c r="B279" s="9">
        <f>IF($A279="","",CHOOSE(WEEKDAY(A279,2),"周一","周二","周三","周四","周五","周六","周日"))</f>
        <v/>
      </c>
      <c r="C279" s="5" t="inlineStr">
        <is>
          <t>D1</t>
        </is>
      </c>
      <c r="D279" s="27" t="n">
        <v>1.786</v>
      </c>
      <c r="E279" s="21">
        <f>IF($C279="","",IF($C279="D1",1.5,IF($C279="D2",1.2,IF($C279="D3",0.95,IF($C279="D4",0.7,"")))))</f>
        <v/>
      </c>
      <c r="F279" s="21">
        <f>IF($C279="","",IF($C279="D1",2,IF($C279="D2",1.5,IF($C279="D3",1.1,IF($C279="D4",0.85,"")))))</f>
        <v/>
      </c>
      <c r="G279" s="9">
        <f>IF(OR($D279="",$E279=""),"",IF(AND($D279&gt;=$E279,$D279&lt;=$F279),"合规","超范围"))</f>
        <v/>
      </c>
      <c r="H279" s="29">
        <f>IFERROR(ROUND(价格阶梯!$B$4*$D279/价格阶梯!$B$13,0)*价格阶梯!$B$13,"")</f>
        <v/>
      </c>
      <c r="I279" s="29">
        <f>IFERROR(ROUND($H279*价格阶梯!$C$17/100/价格阶梯!$B$13,0)*价格阶梯!$B$13,"")</f>
        <v/>
      </c>
      <c r="J279" s="29">
        <f>IFERROR(ROUND($H279*价格阶梯!$C$18/100/价格阶梯!$B$13,0)*价格阶梯!$B$13,"")</f>
        <v/>
      </c>
      <c r="K279" s="29">
        <f>IFERROR(ROUND($H279*价格阶梯!$C$19/100/价格阶梯!$B$13,0)*价格阶梯!$B$13,"")</f>
        <v/>
      </c>
      <c r="L279" s="29">
        <f>IFERROR(ROUND($H279*价格阶梯!$C$20/100/价格阶梯!$B$13,0)*价格阶梯!$B$13,"")</f>
        <v/>
      </c>
      <c r="M279" s="29">
        <f>IFERROR(ROUND($H279*价格阶梯!$C$21/100/价格阶梯!$B$13,0)*价格阶梯!$B$13,"")</f>
        <v/>
      </c>
      <c r="N279" s="29">
        <f>IFERROR(ROUND($H279*价格阶梯!$C$22/100/价格阶梯!$B$13,0)*价格阶梯!$B$13,"")</f>
        <v/>
      </c>
      <c r="O279" s="29">
        <f>IFERROR(ROUND($H279*价格阶梯!$C$23/100/价格阶梯!$B$13,0)*价格阶梯!$B$13,"")</f>
        <v/>
      </c>
      <c r="P279" s="29">
        <f>IFERROR(ROUND($H279*价格阶梯!$C$24/100/价格阶梯!$B$13,0)*价格阶梯!$B$13,"")</f>
        <v/>
      </c>
      <c r="Q279" s="29">
        <f>IFERROR(ROUND($H279*价格阶梯!$C$25/100/价格阶梯!$B$13,0)*价格阶梯!$B$13,"")</f>
        <v/>
      </c>
      <c r="R279" s="29">
        <f>IFERROR(ROUND($H279*价格阶梯!$C$26/100/价格阶梯!$B$13,0)*价格阶梯!$B$13,"")</f>
        <v/>
      </c>
    </row>
    <row r="280">
      <c r="A280" s="32">
        <f>$A279+1</f>
        <v/>
      </c>
      <c r="B280" s="9">
        <f>IF($A280="","",CHOOSE(WEEKDAY(A280,2),"周一","周二","周三","周四","周五","周六","周日"))</f>
        <v/>
      </c>
      <c r="C280" s="5" t="inlineStr">
        <is>
          <t>D1</t>
        </is>
      </c>
      <c r="D280" s="27" t="n">
        <v>1.714</v>
      </c>
      <c r="E280" s="21">
        <f>IF($C280="","",IF($C280="D1",1.5,IF($C280="D2",1.2,IF($C280="D3",0.95,IF($C280="D4",0.7,"")))))</f>
        <v/>
      </c>
      <c r="F280" s="21">
        <f>IF($C280="","",IF($C280="D1",2,IF($C280="D2",1.5,IF($C280="D3",1.1,IF($C280="D4",0.85,"")))))</f>
        <v/>
      </c>
      <c r="G280" s="9">
        <f>IF(OR($D280="",$E280=""),"",IF(AND($D280&gt;=$E280,$D280&lt;=$F280),"合规","超范围"))</f>
        <v/>
      </c>
      <c r="H280" s="29">
        <f>IFERROR(ROUND(价格阶梯!$B$4*$D280/价格阶梯!$B$13,0)*价格阶梯!$B$13,"")</f>
        <v/>
      </c>
      <c r="I280" s="29">
        <f>IFERROR(ROUND($H280*价格阶梯!$C$17/100/价格阶梯!$B$13,0)*价格阶梯!$B$13,"")</f>
        <v/>
      </c>
      <c r="J280" s="29">
        <f>IFERROR(ROUND($H280*价格阶梯!$C$18/100/价格阶梯!$B$13,0)*价格阶梯!$B$13,"")</f>
        <v/>
      </c>
      <c r="K280" s="29">
        <f>IFERROR(ROUND($H280*价格阶梯!$C$19/100/价格阶梯!$B$13,0)*价格阶梯!$B$13,"")</f>
        <v/>
      </c>
      <c r="L280" s="29">
        <f>IFERROR(ROUND($H280*价格阶梯!$C$20/100/价格阶梯!$B$13,0)*价格阶梯!$B$13,"")</f>
        <v/>
      </c>
      <c r="M280" s="29">
        <f>IFERROR(ROUND($H280*价格阶梯!$C$21/100/价格阶梯!$B$13,0)*价格阶梯!$B$13,"")</f>
        <v/>
      </c>
      <c r="N280" s="29">
        <f>IFERROR(ROUND($H280*价格阶梯!$C$22/100/价格阶梯!$B$13,0)*价格阶梯!$B$13,"")</f>
        <v/>
      </c>
      <c r="O280" s="29">
        <f>IFERROR(ROUND($H280*价格阶梯!$C$23/100/价格阶梯!$B$13,0)*价格阶梯!$B$13,"")</f>
        <v/>
      </c>
      <c r="P280" s="29">
        <f>IFERROR(ROUND($H280*价格阶梯!$C$24/100/价格阶梯!$B$13,0)*价格阶梯!$B$13,"")</f>
        <v/>
      </c>
      <c r="Q280" s="29">
        <f>IFERROR(ROUND($H280*价格阶梯!$C$25/100/价格阶梯!$B$13,0)*价格阶梯!$B$13,"")</f>
        <v/>
      </c>
      <c r="R280" s="29">
        <f>IFERROR(ROUND($H280*价格阶梯!$C$26/100/价格阶梯!$B$13,0)*价格阶梯!$B$13,"")</f>
        <v/>
      </c>
    </row>
    <row r="281">
      <c r="A281" s="32">
        <f>$A280+1</f>
        <v/>
      </c>
      <c r="B281" s="9">
        <f>IF($A281="","",CHOOSE(WEEKDAY(A281,2),"周一","周二","周三","周四","周五","周六","周日"))</f>
        <v/>
      </c>
      <c r="C281" s="5" t="inlineStr">
        <is>
          <t>D1</t>
        </is>
      </c>
      <c r="D281" s="27" t="n">
        <v>1.726</v>
      </c>
      <c r="E281" s="21">
        <f>IF($C281="","",IF($C281="D1",1.5,IF($C281="D2",1.2,IF($C281="D3",0.95,IF($C281="D4",0.7,"")))))</f>
        <v/>
      </c>
      <c r="F281" s="21">
        <f>IF($C281="","",IF($C281="D1",2,IF($C281="D2",1.5,IF($C281="D3",1.1,IF($C281="D4",0.85,"")))))</f>
        <v/>
      </c>
      <c r="G281" s="9">
        <f>IF(OR($D281="",$E281=""),"",IF(AND($D281&gt;=$E281,$D281&lt;=$F281),"合规","超范围"))</f>
        <v/>
      </c>
      <c r="H281" s="29">
        <f>IFERROR(ROUND(价格阶梯!$B$4*$D281/价格阶梯!$B$13,0)*价格阶梯!$B$13,"")</f>
        <v/>
      </c>
      <c r="I281" s="29">
        <f>IFERROR(ROUND($H281*价格阶梯!$C$17/100/价格阶梯!$B$13,0)*价格阶梯!$B$13,"")</f>
        <v/>
      </c>
      <c r="J281" s="29">
        <f>IFERROR(ROUND($H281*价格阶梯!$C$18/100/价格阶梯!$B$13,0)*价格阶梯!$B$13,"")</f>
        <v/>
      </c>
      <c r="K281" s="29">
        <f>IFERROR(ROUND($H281*价格阶梯!$C$19/100/价格阶梯!$B$13,0)*价格阶梯!$B$13,"")</f>
        <v/>
      </c>
      <c r="L281" s="29">
        <f>IFERROR(ROUND($H281*价格阶梯!$C$20/100/价格阶梯!$B$13,0)*价格阶梯!$B$13,"")</f>
        <v/>
      </c>
      <c r="M281" s="29">
        <f>IFERROR(ROUND($H281*价格阶梯!$C$21/100/价格阶梯!$B$13,0)*价格阶梯!$B$13,"")</f>
        <v/>
      </c>
      <c r="N281" s="29">
        <f>IFERROR(ROUND($H281*价格阶梯!$C$22/100/价格阶梯!$B$13,0)*价格阶梯!$B$13,"")</f>
        <v/>
      </c>
      <c r="O281" s="29">
        <f>IFERROR(ROUND($H281*价格阶梯!$C$23/100/价格阶梯!$B$13,0)*价格阶梯!$B$13,"")</f>
        <v/>
      </c>
      <c r="P281" s="29">
        <f>IFERROR(ROUND($H281*价格阶梯!$C$24/100/价格阶梯!$B$13,0)*价格阶梯!$B$13,"")</f>
        <v/>
      </c>
      <c r="Q281" s="29">
        <f>IFERROR(ROUND($H281*价格阶梯!$C$25/100/价格阶梯!$B$13,0)*价格阶梯!$B$13,"")</f>
        <v/>
      </c>
      <c r="R281" s="29">
        <f>IFERROR(ROUND($H281*价格阶梯!$C$26/100/价格阶梯!$B$13,0)*价格阶梯!$B$13,"")</f>
        <v/>
      </c>
    </row>
    <row r="282">
      <c r="A282" s="32">
        <f>$A281+1</f>
        <v/>
      </c>
      <c r="B282" s="9">
        <f>IF($A282="","",CHOOSE(WEEKDAY(A282,2),"周一","周二","周三","周四","周五","周六","周日"))</f>
        <v/>
      </c>
      <c r="C282" s="5" t="inlineStr">
        <is>
          <t>D4</t>
        </is>
      </c>
      <c r="D282" s="27" t="n">
        <v>0.768</v>
      </c>
      <c r="E282" s="21">
        <f>IF($C282="","",IF($C282="D1",1.5,IF($C282="D2",1.2,IF($C282="D3",0.95,IF($C282="D4",0.7,"")))))</f>
        <v/>
      </c>
      <c r="F282" s="21">
        <f>IF($C282="","",IF($C282="D1",2,IF($C282="D2",1.5,IF($C282="D3",1.1,IF($C282="D4",0.85,"")))))</f>
        <v/>
      </c>
      <c r="G282" s="9">
        <f>IF(OR($D282="",$E282=""),"",IF(AND($D282&gt;=$E282,$D282&lt;=$F282),"合规","超范围"))</f>
        <v/>
      </c>
      <c r="H282" s="29">
        <f>IFERROR(ROUND(价格阶梯!$B$4*$D282/价格阶梯!$B$13,0)*价格阶梯!$B$13,"")</f>
        <v/>
      </c>
      <c r="I282" s="29">
        <f>IFERROR(ROUND($H282*价格阶梯!$C$17/100/价格阶梯!$B$13,0)*价格阶梯!$B$13,"")</f>
        <v/>
      </c>
      <c r="J282" s="29">
        <f>IFERROR(ROUND($H282*价格阶梯!$C$18/100/价格阶梯!$B$13,0)*价格阶梯!$B$13,"")</f>
        <v/>
      </c>
      <c r="K282" s="29">
        <f>IFERROR(ROUND($H282*价格阶梯!$C$19/100/价格阶梯!$B$13,0)*价格阶梯!$B$13,"")</f>
        <v/>
      </c>
      <c r="L282" s="29">
        <f>IFERROR(ROUND($H282*价格阶梯!$C$20/100/价格阶梯!$B$13,0)*价格阶梯!$B$13,"")</f>
        <v/>
      </c>
      <c r="M282" s="29">
        <f>IFERROR(ROUND($H282*价格阶梯!$C$21/100/价格阶梯!$B$13,0)*价格阶梯!$B$13,"")</f>
        <v/>
      </c>
      <c r="N282" s="29">
        <f>IFERROR(ROUND($H282*价格阶梯!$C$22/100/价格阶梯!$B$13,0)*价格阶梯!$B$13,"")</f>
        <v/>
      </c>
      <c r="O282" s="29">
        <f>IFERROR(ROUND($H282*价格阶梯!$C$23/100/价格阶梯!$B$13,0)*价格阶梯!$B$13,"")</f>
        <v/>
      </c>
      <c r="P282" s="29">
        <f>IFERROR(ROUND($H282*价格阶梯!$C$24/100/价格阶梯!$B$13,0)*价格阶梯!$B$13,"")</f>
        <v/>
      </c>
      <c r="Q282" s="29">
        <f>IFERROR(ROUND($H282*价格阶梯!$C$25/100/价格阶梯!$B$13,0)*价格阶梯!$B$13,"")</f>
        <v/>
      </c>
      <c r="R282" s="29">
        <f>IFERROR(ROUND($H282*价格阶梯!$C$26/100/价格阶梯!$B$13,0)*价格阶梯!$B$13,"")</f>
        <v/>
      </c>
    </row>
    <row r="283">
      <c r="A283" s="32">
        <f>$A282+1</f>
        <v/>
      </c>
      <c r="B283" s="9">
        <f>IF($A283="","",CHOOSE(WEEKDAY(A283,2),"周一","周二","周三","周四","周五","周六","周日"))</f>
        <v/>
      </c>
      <c r="C283" s="5" t="inlineStr">
        <is>
          <t>D4</t>
        </is>
      </c>
      <c r="D283" s="27" t="n">
        <v>0.78</v>
      </c>
      <c r="E283" s="21">
        <f>IF($C283="","",IF($C283="D1",1.5,IF($C283="D2",1.2,IF($C283="D3",0.95,IF($C283="D4",0.7,"")))))</f>
        <v/>
      </c>
      <c r="F283" s="21">
        <f>IF($C283="","",IF($C283="D1",2,IF($C283="D2",1.5,IF($C283="D3",1.1,IF($C283="D4",0.85,"")))))</f>
        <v/>
      </c>
      <c r="G283" s="9">
        <f>IF(OR($D283="",$E283=""),"",IF(AND($D283&gt;=$E283,$D283&lt;=$F283),"合规","超范围"))</f>
        <v/>
      </c>
      <c r="H283" s="29">
        <f>IFERROR(ROUND(价格阶梯!$B$4*$D283/价格阶梯!$B$13,0)*价格阶梯!$B$13,"")</f>
        <v/>
      </c>
      <c r="I283" s="29">
        <f>IFERROR(ROUND($H283*价格阶梯!$C$17/100/价格阶梯!$B$13,0)*价格阶梯!$B$13,"")</f>
        <v/>
      </c>
      <c r="J283" s="29">
        <f>IFERROR(ROUND($H283*价格阶梯!$C$18/100/价格阶梯!$B$13,0)*价格阶梯!$B$13,"")</f>
        <v/>
      </c>
      <c r="K283" s="29">
        <f>IFERROR(ROUND($H283*价格阶梯!$C$19/100/价格阶梯!$B$13,0)*价格阶梯!$B$13,"")</f>
        <v/>
      </c>
      <c r="L283" s="29">
        <f>IFERROR(ROUND($H283*价格阶梯!$C$20/100/价格阶梯!$B$13,0)*价格阶梯!$B$13,"")</f>
        <v/>
      </c>
      <c r="M283" s="29">
        <f>IFERROR(ROUND($H283*价格阶梯!$C$21/100/价格阶梯!$B$13,0)*价格阶梯!$B$13,"")</f>
        <v/>
      </c>
      <c r="N283" s="29">
        <f>IFERROR(ROUND($H283*价格阶梯!$C$22/100/价格阶梯!$B$13,0)*价格阶梯!$B$13,"")</f>
        <v/>
      </c>
      <c r="O283" s="29">
        <f>IFERROR(ROUND($H283*价格阶梯!$C$23/100/价格阶梯!$B$13,0)*价格阶梯!$B$13,"")</f>
        <v/>
      </c>
      <c r="P283" s="29">
        <f>IFERROR(ROUND($H283*价格阶梯!$C$24/100/价格阶梯!$B$13,0)*价格阶梯!$B$13,"")</f>
        <v/>
      </c>
      <c r="Q283" s="29">
        <f>IFERROR(ROUND($H283*价格阶梯!$C$25/100/价格阶梯!$B$13,0)*价格阶梯!$B$13,"")</f>
        <v/>
      </c>
      <c r="R283" s="29">
        <f>IFERROR(ROUND($H283*价格阶梯!$C$26/100/价格阶梯!$B$13,0)*价格阶梯!$B$13,"")</f>
        <v/>
      </c>
    </row>
    <row r="284">
      <c r="A284" s="32">
        <f>$A283+1</f>
        <v/>
      </c>
      <c r="B284" s="9">
        <f>IF($A284="","",CHOOSE(WEEKDAY(A284,2),"周一","周二","周三","周四","周五","周六","周日"))</f>
        <v/>
      </c>
      <c r="C284" s="5" t="inlineStr">
        <is>
          <t>D4</t>
        </is>
      </c>
      <c r="D284" s="27" t="n">
        <v>0.792</v>
      </c>
      <c r="E284" s="21">
        <f>IF($C284="","",IF($C284="D1",1.5,IF($C284="D2",1.2,IF($C284="D3",0.95,IF($C284="D4",0.7,"")))))</f>
        <v/>
      </c>
      <c r="F284" s="21">
        <f>IF($C284="","",IF($C284="D1",2,IF($C284="D2",1.5,IF($C284="D3",1.1,IF($C284="D4",0.85,"")))))</f>
        <v/>
      </c>
      <c r="G284" s="9">
        <f>IF(OR($D284="",$E284=""),"",IF(AND($D284&gt;=$E284,$D284&lt;=$F284),"合规","超范围"))</f>
        <v/>
      </c>
      <c r="H284" s="29">
        <f>IFERROR(ROUND(价格阶梯!$B$4*$D284/价格阶梯!$B$13,0)*价格阶梯!$B$13,"")</f>
        <v/>
      </c>
      <c r="I284" s="29">
        <f>IFERROR(ROUND($H284*价格阶梯!$C$17/100/价格阶梯!$B$13,0)*价格阶梯!$B$13,"")</f>
        <v/>
      </c>
      <c r="J284" s="29">
        <f>IFERROR(ROUND($H284*价格阶梯!$C$18/100/价格阶梯!$B$13,0)*价格阶梯!$B$13,"")</f>
        <v/>
      </c>
      <c r="K284" s="29">
        <f>IFERROR(ROUND($H284*价格阶梯!$C$19/100/价格阶梯!$B$13,0)*价格阶梯!$B$13,"")</f>
        <v/>
      </c>
      <c r="L284" s="29">
        <f>IFERROR(ROUND($H284*价格阶梯!$C$20/100/价格阶梯!$B$13,0)*价格阶梯!$B$13,"")</f>
        <v/>
      </c>
      <c r="M284" s="29">
        <f>IFERROR(ROUND($H284*价格阶梯!$C$21/100/价格阶梯!$B$13,0)*价格阶梯!$B$13,"")</f>
        <v/>
      </c>
      <c r="N284" s="29">
        <f>IFERROR(ROUND($H284*价格阶梯!$C$22/100/价格阶梯!$B$13,0)*价格阶梯!$B$13,"")</f>
        <v/>
      </c>
      <c r="O284" s="29">
        <f>IFERROR(ROUND($H284*价格阶梯!$C$23/100/价格阶梯!$B$13,0)*价格阶梯!$B$13,"")</f>
        <v/>
      </c>
      <c r="P284" s="29">
        <f>IFERROR(ROUND($H284*价格阶梯!$C$24/100/价格阶梯!$B$13,0)*价格阶梯!$B$13,"")</f>
        <v/>
      </c>
      <c r="Q284" s="29">
        <f>IFERROR(ROUND($H284*价格阶梯!$C$25/100/价格阶梯!$B$13,0)*价格阶梯!$B$13,"")</f>
        <v/>
      </c>
      <c r="R284" s="29">
        <f>IFERROR(ROUND($H284*价格阶梯!$C$26/100/价格阶梯!$B$13,0)*价格阶梯!$B$13,"")</f>
        <v/>
      </c>
    </row>
    <row r="285">
      <c r="A285" s="32">
        <f>$A284+1</f>
        <v/>
      </c>
      <c r="B285" s="9">
        <f>IF($A285="","",CHOOSE(WEEKDAY(A285,2),"周一","周二","周三","周四","周五","周六","周日"))</f>
        <v/>
      </c>
      <c r="C285" s="5" t="inlineStr">
        <is>
          <t>D4</t>
        </is>
      </c>
      <c r="D285" s="27" t="n">
        <v>0.804</v>
      </c>
      <c r="E285" s="21">
        <f>IF($C285="","",IF($C285="D1",1.5,IF($C285="D2",1.2,IF($C285="D3",0.95,IF($C285="D4",0.7,"")))))</f>
        <v/>
      </c>
      <c r="F285" s="21">
        <f>IF($C285="","",IF($C285="D1",2,IF($C285="D2",1.5,IF($C285="D3",1.1,IF($C285="D4",0.85,"")))))</f>
        <v/>
      </c>
      <c r="G285" s="9">
        <f>IF(OR($D285="",$E285=""),"",IF(AND($D285&gt;=$E285,$D285&lt;=$F285),"合规","超范围"))</f>
        <v/>
      </c>
      <c r="H285" s="29">
        <f>IFERROR(ROUND(价格阶梯!$B$4*$D285/价格阶梯!$B$13,0)*价格阶梯!$B$13,"")</f>
        <v/>
      </c>
      <c r="I285" s="29">
        <f>IFERROR(ROUND($H285*价格阶梯!$C$17/100/价格阶梯!$B$13,0)*价格阶梯!$B$13,"")</f>
        <v/>
      </c>
      <c r="J285" s="29">
        <f>IFERROR(ROUND($H285*价格阶梯!$C$18/100/价格阶梯!$B$13,0)*价格阶梯!$B$13,"")</f>
        <v/>
      </c>
      <c r="K285" s="29">
        <f>IFERROR(ROUND($H285*价格阶梯!$C$19/100/价格阶梯!$B$13,0)*价格阶梯!$B$13,"")</f>
        <v/>
      </c>
      <c r="L285" s="29">
        <f>IFERROR(ROUND($H285*价格阶梯!$C$20/100/价格阶梯!$B$13,0)*价格阶梯!$B$13,"")</f>
        <v/>
      </c>
      <c r="M285" s="29">
        <f>IFERROR(ROUND($H285*价格阶梯!$C$21/100/价格阶梯!$B$13,0)*价格阶梯!$B$13,"")</f>
        <v/>
      </c>
      <c r="N285" s="29">
        <f>IFERROR(ROUND($H285*价格阶梯!$C$22/100/价格阶梯!$B$13,0)*价格阶梯!$B$13,"")</f>
        <v/>
      </c>
      <c r="O285" s="29">
        <f>IFERROR(ROUND($H285*价格阶梯!$C$23/100/价格阶梯!$B$13,0)*价格阶梯!$B$13,"")</f>
        <v/>
      </c>
      <c r="P285" s="29">
        <f>IFERROR(ROUND($H285*价格阶梯!$C$24/100/价格阶梯!$B$13,0)*价格阶梯!$B$13,"")</f>
        <v/>
      </c>
      <c r="Q285" s="29">
        <f>IFERROR(ROUND($H285*价格阶梯!$C$25/100/价格阶梯!$B$13,0)*价格阶梯!$B$13,"")</f>
        <v/>
      </c>
      <c r="R285" s="29">
        <f>IFERROR(ROUND($H285*价格阶梯!$C$26/100/价格阶梯!$B$13,0)*价格阶梯!$B$13,"")</f>
        <v/>
      </c>
    </row>
    <row r="286">
      <c r="A286" s="32">
        <f>$A285+1</f>
        <v/>
      </c>
      <c r="B286" s="9">
        <f>IF($A286="","",CHOOSE(WEEKDAY(A286,2),"周一","周二","周三","周四","周五","周六","周日"))</f>
        <v/>
      </c>
      <c r="C286" s="5" t="inlineStr">
        <is>
          <t>D4</t>
        </is>
      </c>
      <c r="D286" s="27" t="n">
        <v>0.8159999999999999</v>
      </c>
      <c r="E286" s="21">
        <f>IF($C286="","",IF($C286="D1",1.5,IF($C286="D2",1.2,IF($C286="D3",0.95,IF($C286="D4",0.7,"")))))</f>
        <v/>
      </c>
      <c r="F286" s="21">
        <f>IF($C286="","",IF($C286="D1",2,IF($C286="D2",1.5,IF($C286="D3",1.1,IF($C286="D4",0.85,"")))))</f>
        <v/>
      </c>
      <c r="G286" s="9">
        <f>IF(OR($D286="",$E286=""),"",IF(AND($D286&gt;=$E286,$D286&lt;=$F286),"合规","超范围"))</f>
        <v/>
      </c>
      <c r="H286" s="29">
        <f>IFERROR(ROUND(价格阶梯!$B$4*$D286/价格阶梯!$B$13,0)*价格阶梯!$B$13,"")</f>
        <v/>
      </c>
      <c r="I286" s="29">
        <f>IFERROR(ROUND($H286*价格阶梯!$C$17/100/价格阶梯!$B$13,0)*价格阶梯!$B$13,"")</f>
        <v/>
      </c>
      <c r="J286" s="29">
        <f>IFERROR(ROUND($H286*价格阶梯!$C$18/100/价格阶梯!$B$13,0)*价格阶梯!$B$13,"")</f>
        <v/>
      </c>
      <c r="K286" s="29">
        <f>IFERROR(ROUND($H286*价格阶梯!$C$19/100/价格阶梯!$B$13,0)*价格阶梯!$B$13,"")</f>
        <v/>
      </c>
      <c r="L286" s="29">
        <f>IFERROR(ROUND($H286*价格阶梯!$C$20/100/价格阶梯!$B$13,0)*价格阶梯!$B$13,"")</f>
        <v/>
      </c>
      <c r="M286" s="29">
        <f>IFERROR(ROUND($H286*价格阶梯!$C$21/100/价格阶梯!$B$13,0)*价格阶梯!$B$13,"")</f>
        <v/>
      </c>
      <c r="N286" s="29">
        <f>IFERROR(ROUND($H286*价格阶梯!$C$22/100/价格阶梯!$B$13,0)*价格阶梯!$B$13,"")</f>
        <v/>
      </c>
      <c r="O286" s="29">
        <f>IFERROR(ROUND($H286*价格阶梯!$C$23/100/价格阶梯!$B$13,0)*价格阶梯!$B$13,"")</f>
        <v/>
      </c>
      <c r="P286" s="29">
        <f>IFERROR(ROUND($H286*价格阶梯!$C$24/100/价格阶梯!$B$13,0)*价格阶梯!$B$13,"")</f>
        <v/>
      </c>
      <c r="Q286" s="29">
        <f>IFERROR(ROUND($H286*价格阶梯!$C$25/100/价格阶梯!$B$13,0)*价格阶梯!$B$13,"")</f>
        <v/>
      </c>
      <c r="R286" s="29">
        <f>IFERROR(ROUND($H286*价格阶梯!$C$26/100/价格阶梯!$B$13,0)*价格阶梯!$B$13,"")</f>
        <v/>
      </c>
    </row>
    <row r="287">
      <c r="A287" s="32">
        <f>$A286+1</f>
        <v/>
      </c>
      <c r="B287" s="9">
        <f>IF($A287="","",CHOOSE(WEEKDAY(A287,2),"周一","周二","周三","周四","周五","周六","周日"))</f>
        <v/>
      </c>
      <c r="C287" s="5" t="inlineStr">
        <is>
          <t>D3</t>
        </is>
      </c>
      <c r="D287" s="27" t="n">
        <v>0.984</v>
      </c>
      <c r="E287" s="21">
        <f>IF($C287="","",IF($C287="D1",1.5,IF($C287="D2",1.2,IF($C287="D3",0.95,IF($C287="D4",0.7,"")))))</f>
        <v/>
      </c>
      <c r="F287" s="21">
        <f>IF($C287="","",IF($C287="D1",2,IF($C287="D2",1.5,IF($C287="D3",1.1,IF($C287="D4",0.85,"")))))</f>
        <v/>
      </c>
      <c r="G287" s="9">
        <f>IF(OR($D287="",$E287=""),"",IF(AND($D287&gt;=$E287,$D287&lt;=$F287),"合规","超范围"))</f>
        <v/>
      </c>
      <c r="H287" s="29">
        <f>IFERROR(ROUND(价格阶梯!$B$4*$D287/价格阶梯!$B$13,0)*价格阶梯!$B$13,"")</f>
        <v/>
      </c>
      <c r="I287" s="29">
        <f>IFERROR(ROUND($H287*价格阶梯!$C$17/100/价格阶梯!$B$13,0)*价格阶梯!$B$13,"")</f>
        <v/>
      </c>
      <c r="J287" s="29">
        <f>IFERROR(ROUND($H287*价格阶梯!$C$18/100/价格阶梯!$B$13,0)*价格阶梯!$B$13,"")</f>
        <v/>
      </c>
      <c r="K287" s="29">
        <f>IFERROR(ROUND($H287*价格阶梯!$C$19/100/价格阶梯!$B$13,0)*价格阶梯!$B$13,"")</f>
        <v/>
      </c>
      <c r="L287" s="29">
        <f>IFERROR(ROUND($H287*价格阶梯!$C$20/100/价格阶梯!$B$13,0)*价格阶梯!$B$13,"")</f>
        <v/>
      </c>
      <c r="M287" s="29">
        <f>IFERROR(ROUND($H287*价格阶梯!$C$21/100/价格阶梯!$B$13,0)*价格阶梯!$B$13,"")</f>
        <v/>
      </c>
      <c r="N287" s="29">
        <f>IFERROR(ROUND($H287*价格阶梯!$C$22/100/价格阶梯!$B$13,0)*价格阶梯!$B$13,"")</f>
        <v/>
      </c>
      <c r="O287" s="29">
        <f>IFERROR(ROUND($H287*价格阶梯!$C$23/100/价格阶梯!$B$13,0)*价格阶梯!$B$13,"")</f>
        <v/>
      </c>
      <c r="P287" s="29">
        <f>IFERROR(ROUND($H287*价格阶梯!$C$24/100/价格阶梯!$B$13,0)*价格阶梯!$B$13,"")</f>
        <v/>
      </c>
      <c r="Q287" s="29">
        <f>IFERROR(ROUND($H287*价格阶梯!$C$25/100/价格阶梯!$B$13,0)*价格阶梯!$B$13,"")</f>
        <v/>
      </c>
      <c r="R287" s="29">
        <f>IFERROR(ROUND($H287*价格阶梯!$C$26/100/价格阶梯!$B$13,0)*价格阶梯!$B$13,"")</f>
        <v/>
      </c>
    </row>
    <row r="288">
      <c r="A288" s="32">
        <f>$A287+1</f>
        <v/>
      </c>
      <c r="B288" s="9">
        <f>IF($A288="","",CHOOSE(WEEKDAY(A288,2),"周一","周二","周三","周四","周五","周六","周日"))</f>
        <v/>
      </c>
      <c r="C288" s="5" t="inlineStr">
        <is>
          <t>D3</t>
        </is>
      </c>
      <c r="D288" s="27" t="n">
        <v>0.996</v>
      </c>
      <c r="E288" s="21">
        <f>IF($C288="","",IF($C288="D1",1.5,IF($C288="D2",1.2,IF($C288="D3",0.95,IF($C288="D4",0.7,"")))))</f>
        <v/>
      </c>
      <c r="F288" s="21">
        <f>IF($C288="","",IF($C288="D1",2,IF($C288="D2",1.5,IF($C288="D3",1.1,IF($C288="D4",0.85,"")))))</f>
        <v/>
      </c>
      <c r="G288" s="9">
        <f>IF(OR($D288="",$E288=""),"",IF(AND($D288&gt;=$E288,$D288&lt;=$F288),"合规","超范围"))</f>
        <v/>
      </c>
      <c r="H288" s="29">
        <f>IFERROR(ROUND(价格阶梯!$B$4*$D288/价格阶梯!$B$13,0)*价格阶梯!$B$13,"")</f>
        <v/>
      </c>
      <c r="I288" s="29">
        <f>IFERROR(ROUND($H288*价格阶梯!$C$17/100/价格阶梯!$B$13,0)*价格阶梯!$B$13,"")</f>
        <v/>
      </c>
      <c r="J288" s="29">
        <f>IFERROR(ROUND($H288*价格阶梯!$C$18/100/价格阶梯!$B$13,0)*价格阶梯!$B$13,"")</f>
        <v/>
      </c>
      <c r="K288" s="29">
        <f>IFERROR(ROUND($H288*价格阶梯!$C$19/100/价格阶梯!$B$13,0)*价格阶梯!$B$13,"")</f>
        <v/>
      </c>
      <c r="L288" s="29">
        <f>IFERROR(ROUND($H288*价格阶梯!$C$20/100/价格阶梯!$B$13,0)*价格阶梯!$B$13,"")</f>
        <v/>
      </c>
      <c r="M288" s="29">
        <f>IFERROR(ROUND($H288*价格阶梯!$C$21/100/价格阶梯!$B$13,0)*价格阶梯!$B$13,"")</f>
        <v/>
      </c>
      <c r="N288" s="29">
        <f>IFERROR(ROUND($H288*价格阶梯!$C$22/100/价格阶梯!$B$13,0)*价格阶梯!$B$13,"")</f>
        <v/>
      </c>
      <c r="O288" s="29">
        <f>IFERROR(ROUND($H288*价格阶梯!$C$23/100/价格阶梯!$B$13,0)*价格阶梯!$B$13,"")</f>
        <v/>
      </c>
      <c r="P288" s="29">
        <f>IFERROR(ROUND($H288*价格阶梯!$C$24/100/价格阶梯!$B$13,0)*价格阶梯!$B$13,"")</f>
        <v/>
      </c>
      <c r="Q288" s="29">
        <f>IFERROR(ROUND($H288*价格阶梯!$C$25/100/价格阶梯!$B$13,0)*价格阶梯!$B$13,"")</f>
        <v/>
      </c>
      <c r="R288" s="29">
        <f>IFERROR(ROUND($H288*价格阶梯!$C$26/100/价格阶梯!$B$13,0)*价格阶梯!$B$13,"")</f>
        <v/>
      </c>
    </row>
    <row r="289">
      <c r="A289" s="32">
        <f>$A288+1</f>
        <v/>
      </c>
      <c r="B289" s="9">
        <f>IF($A289="","",CHOOSE(WEEKDAY(A289,2),"周一","周二","周三","周四","周五","周六","周日"))</f>
        <v/>
      </c>
      <c r="C289" s="5" t="inlineStr">
        <is>
          <t>D3</t>
        </is>
      </c>
      <c r="D289" s="27" t="n">
        <v>1.008</v>
      </c>
      <c r="E289" s="21">
        <f>IF($C289="","",IF($C289="D1",1.5,IF($C289="D2",1.2,IF($C289="D3",0.95,IF($C289="D4",0.7,"")))))</f>
        <v/>
      </c>
      <c r="F289" s="21">
        <f>IF($C289="","",IF($C289="D1",2,IF($C289="D2",1.5,IF($C289="D3",1.1,IF($C289="D4",0.85,"")))))</f>
        <v/>
      </c>
      <c r="G289" s="9">
        <f>IF(OR($D289="",$E289=""),"",IF(AND($D289&gt;=$E289,$D289&lt;=$F289),"合规","超范围"))</f>
        <v/>
      </c>
      <c r="H289" s="29">
        <f>IFERROR(ROUND(价格阶梯!$B$4*$D289/价格阶梯!$B$13,0)*价格阶梯!$B$13,"")</f>
        <v/>
      </c>
      <c r="I289" s="29">
        <f>IFERROR(ROUND($H289*价格阶梯!$C$17/100/价格阶梯!$B$13,0)*价格阶梯!$B$13,"")</f>
        <v/>
      </c>
      <c r="J289" s="29">
        <f>IFERROR(ROUND($H289*价格阶梯!$C$18/100/价格阶梯!$B$13,0)*价格阶梯!$B$13,"")</f>
        <v/>
      </c>
      <c r="K289" s="29">
        <f>IFERROR(ROUND($H289*价格阶梯!$C$19/100/价格阶梯!$B$13,0)*价格阶梯!$B$13,"")</f>
        <v/>
      </c>
      <c r="L289" s="29">
        <f>IFERROR(ROUND($H289*价格阶梯!$C$20/100/价格阶梯!$B$13,0)*价格阶梯!$B$13,"")</f>
        <v/>
      </c>
      <c r="M289" s="29">
        <f>IFERROR(ROUND($H289*价格阶梯!$C$21/100/价格阶梯!$B$13,0)*价格阶梯!$B$13,"")</f>
        <v/>
      </c>
      <c r="N289" s="29">
        <f>IFERROR(ROUND($H289*价格阶梯!$C$22/100/价格阶梯!$B$13,0)*价格阶梯!$B$13,"")</f>
        <v/>
      </c>
      <c r="O289" s="29">
        <f>IFERROR(ROUND($H289*价格阶梯!$C$23/100/价格阶梯!$B$13,0)*价格阶梯!$B$13,"")</f>
        <v/>
      </c>
      <c r="P289" s="29">
        <f>IFERROR(ROUND($H289*价格阶梯!$C$24/100/价格阶梯!$B$13,0)*价格阶梯!$B$13,"")</f>
        <v/>
      </c>
      <c r="Q289" s="29">
        <f>IFERROR(ROUND($H289*价格阶梯!$C$25/100/价格阶梯!$B$13,0)*价格阶梯!$B$13,"")</f>
        <v/>
      </c>
      <c r="R289" s="29">
        <f>IFERROR(ROUND($H289*价格阶梯!$C$26/100/价格阶梯!$B$13,0)*价格阶梯!$B$13,"")</f>
        <v/>
      </c>
    </row>
    <row r="290">
      <c r="A290" s="32">
        <f>$A289+1</f>
        <v/>
      </c>
      <c r="B290" s="9">
        <f>IF($A290="","",CHOOSE(WEEKDAY(A290,2),"周一","周二","周三","周四","周五","周六","周日"))</f>
        <v/>
      </c>
      <c r="C290" s="5" t="inlineStr">
        <is>
          <t>D3</t>
        </is>
      </c>
      <c r="D290" s="27" t="n">
        <v>1.02</v>
      </c>
      <c r="E290" s="21">
        <f>IF($C290="","",IF($C290="D1",1.5,IF($C290="D2",1.2,IF($C290="D3",0.95,IF($C290="D4",0.7,"")))))</f>
        <v/>
      </c>
      <c r="F290" s="21">
        <f>IF($C290="","",IF($C290="D1",2,IF($C290="D2",1.5,IF($C290="D3",1.1,IF($C290="D4",0.85,"")))))</f>
        <v/>
      </c>
      <c r="G290" s="9">
        <f>IF(OR($D290="",$E290=""),"",IF(AND($D290&gt;=$E290,$D290&lt;=$F290),"合规","超范围"))</f>
        <v/>
      </c>
      <c r="H290" s="29">
        <f>IFERROR(ROUND(价格阶梯!$B$4*$D290/价格阶梯!$B$13,0)*价格阶梯!$B$13,"")</f>
        <v/>
      </c>
      <c r="I290" s="29">
        <f>IFERROR(ROUND($H290*价格阶梯!$C$17/100/价格阶梯!$B$13,0)*价格阶梯!$B$13,"")</f>
        <v/>
      </c>
      <c r="J290" s="29">
        <f>IFERROR(ROUND($H290*价格阶梯!$C$18/100/价格阶梯!$B$13,0)*价格阶梯!$B$13,"")</f>
        <v/>
      </c>
      <c r="K290" s="29">
        <f>IFERROR(ROUND($H290*价格阶梯!$C$19/100/价格阶梯!$B$13,0)*价格阶梯!$B$13,"")</f>
        <v/>
      </c>
      <c r="L290" s="29">
        <f>IFERROR(ROUND($H290*价格阶梯!$C$20/100/价格阶梯!$B$13,0)*价格阶梯!$B$13,"")</f>
        <v/>
      </c>
      <c r="M290" s="29">
        <f>IFERROR(ROUND($H290*价格阶梯!$C$21/100/价格阶梯!$B$13,0)*价格阶梯!$B$13,"")</f>
        <v/>
      </c>
      <c r="N290" s="29">
        <f>IFERROR(ROUND($H290*价格阶梯!$C$22/100/价格阶梯!$B$13,0)*价格阶梯!$B$13,"")</f>
        <v/>
      </c>
      <c r="O290" s="29">
        <f>IFERROR(ROUND($H290*价格阶梯!$C$23/100/价格阶梯!$B$13,0)*价格阶梯!$B$13,"")</f>
        <v/>
      </c>
      <c r="P290" s="29">
        <f>IFERROR(ROUND($H290*价格阶梯!$C$24/100/价格阶梯!$B$13,0)*价格阶梯!$B$13,"")</f>
        <v/>
      </c>
      <c r="Q290" s="29">
        <f>IFERROR(ROUND($H290*价格阶梯!$C$25/100/价格阶梯!$B$13,0)*价格阶梯!$B$13,"")</f>
        <v/>
      </c>
      <c r="R290" s="29">
        <f>IFERROR(ROUND($H290*价格阶梯!$C$26/100/价格阶梯!$B$13,0)*价格阶梯!$B$13,"")</f>
        <v/>
      </c>
    </row>
    <row r="291">
      <c r="A291" s="32">
        <f>$A290+1</f>
        <v/>
      </c>
      <c r="B291" s="9">
        <f>IF($A291="","",CHOOSE(WEEKDAY(A291,2),"周一","周二","周三","周四","周五","周六","周日"))</f>
        <v/>
      </c>
      <c r="C291" s="5" t="inlineStr">
        <is>
          <t>D2</t>
        </is>
      </c>
      <c r="D291" s="27" t="n">
        <v>1.362</v>
      </c>
      <c r="E291" s="21">
        <f>IF($C291="","",IF($C291="D1",1.5,IF($C291="D2",1.2,IF($C291="D3",0.95,IF($C291="D4",0.7,"")))))</f>
        <v/>
      </c>
      <c r="F291" s="21">
        <f>IF($C291="","",IF($C291="D1",2,IF($C291="D2",1.5,IF($C291="D3",1.1,IF($C291="D4",0.85,"")))))</f>
        <v/>
      </c>
      <c r="G291" s="9">
        <f>IF(OR($D291="",$E291=""),"",IF(AND($D291&gt;=$E291,$D291&lt;=$F291),"合规","超范围"))</f>
        <v/>
      </c>
      <c r="H291" s="29">
        <f>IFERROR(ROUND(价格阶梯!$B$4*$D291/价格阶梯!$B$13,0)*价格阶梯!$B$13,"")</f>
        <v/>
      </c>
      <c r="I291" s="29">
        <f>IFERROR(ROUND($H291*价格阶梯!$C$17/100/价格阶梯!$B$13,0)*价格阶梯!$B$13,"")</f>
        <v/>
      </c>
      <c r="J291" s="29">
        <f>IFERROR(ROUND($H291*价格阶梯!$C$18/100/价格阶梯!$B$13,0)*价格阶梯!$B$13,"")</f>
        <v/>
      </c>
      <c r="K291" s="29">
        <f>IFERROR(ROUND($H291*价格阶梯!$C$19/100/价格阶梯!$B$13,0)*价格阶梯!$B$13,"")</f>
        <v/>
      </c>
      <c r="L291" s="29">
        <f>IFERROR(ROUND($H291*价格阶梯!$C$20/100/价格阶梯!$B$13,0)*价格阶梯!$B$13,"")</f>
        <v/>
      </c>
      <c r="M291" s="29">
        <f>IFERROR(ROUND($H291*价格阶梯!$C$21/100/价格阶梯!$B$13,0)*价格阶梯!$B$13,"")</f>
        <v/>
      </c>
      <c r="N291" s="29">
        <f>IFERROR(ROUND($H291*价格阶梯!$C$22/100/价格阶梯!$B$13,0)*价格阶梯!$B$13,"")</f>
        <v/>
      </c>
      <c r="O291" s="29">
        <f>IFERROR(ROUND($H291*价格阶梯!$C$23/100/价格阶梯!$B$13,0)*价格阶梯!$B$13,"")</f>
        <v/>
      </c>
      <c r="P291" s="29">
        <f>IFERROR(ROUND($H291*价格阶梯!$C$24/100/价格阶梯!$B$13,0)*价格阶梯!$B$13,"")</f>
        <v/>
      </c>
      <c r="Q291" s="29">
        <f>IFERROR(ROUND($H291*价格阶梯!$C$25/100/价格阶梯!$B$13,0)*价格阶梯!$B$13,"")</f>
        <v/>
      </c>
      <c r="R291" s="29">
        <f>IFERROR(ROUND($H291*价格阶梯!$C$26/100/价格阶梯!$B$13,0)*价格阶梯!$B$13,"")</f>
        <v/>
      </c>
    </row>
    <row r="292">
      <c r="A292" s="32">
        <f>$A291+1</f>
        <v/>
      </c>
      <c r="B292" s="9">
        <f>IF($A292="","",CHOOSE(WEEKDAY(A292,2),"周一","周二","周三","周四","周五","周六","周日"))</f>
        <v/>
      </c>
      <c r="C292" s="5" t="inlineStr">
        <is>
          <t>D2</t>
        </is>
      </c>
      <c r="D292" s="27" t="n">
        <v>1.374</v>
      </c>
      <c r="E292" s="21">
        <f>IF($C292="","",IF($C292="D1",1.5,IF($C292="D2",1.2,IF($C292="D3",0.95,IF($C292="D4",0.7,"")))))</f>
        <v/>
      </c>
      <c r="F292" s="21">
        <f>IF($C292="","",IF($C292="D1",2,IF($C292="D2",1.5,IF($C292="D3",1.1,IF($C292="D4",0.85,"")))))</f>
        <v/>
      </c>
      <c r="G292" s="9">
        <f>IF(OR($D292="",$E292=""),"",IF(AND($D292&gt;=$E292,$D292&lt;=$F292),"合规","超范围"))</f>
        <v/>
      </c>
      <c r="H292" s="29">
        <f>IFERROR(ROUND(价格阶梯!$B$4*$D292/价格阶梯!$B$13,0)*价格阶梯!$B$13,"")</f>
        <v/>
      </c>
      <c r="I292" s="29">
        <f>IFERROR(ROUND($H292*价格阶梯!$C$17/100/价格阶梯!$B$13,0)*价格阶梯!$B$13,"")</f>
        <v/>
      </c>
      <c r="J292" s="29">
        <f>IFERROR(ROUND($H292*价格阶梯!$C$18/100/价格阶梯!$B$13,0)*价格阶梯!$B$13,"")</f>
        <v/>
      </c>
      <c r="K292" s="29">
        <f>IFERROR(ROUND($H292*价格阶梯!$C$19/100/价格阶梯!$B$13,0)*价格阶梯!$B$13,"")</f>
        <v/>
      </c>
      <c r="L292" s="29">
        <f>IFERROR(ROUND($H292*价格阶梯!$C$20/100/价格阶梯!$B$13,0)*价格阶梯!$B$13,"")</f>
        <v/>
      </c>
      <c r="M292" s="29">
        <f>IFERROR(ROUND($H292*价格阶梯!$C$21/100/价格阶梯!$B$13,0)*价格阶梯!$B$13,"")</f>
        <v/>
      </c>
      <c r="N292" s="29">
        <f>IFERROR(ROUND($H292*价格阶梯!$C$22/100/价格阶梯!$B$13,0)*价格阶梯!$B$13,"")</f>
        <v/>
      </c>
      <c r="O292" s="29">
        <f>IFERROR(ROUND($H292*价格阶梯!$C$23/100/价格阶梯!$B$13,0)*价格阶梯!$B$13,"")</f>
        <v/>
      </c>
      <c r="P292" s="29">
        <f>IFERROR(ROUND($H292*价格阶梯!$C$24/100/价格阶梯!$B$13,0)*价格阶梯!$B$13,"")</f>
        <v/>
      </c>
      <c r="Q292" s="29">
        <f>IFERROR(ROUND($H292*价格阶梯!$C$25/100/价格阶梯!$B$13,0)*价格阶梯!$B$13,"")</f>
        <v/>
      </c>
      <c r="R292" s="29">
        <f>IFERROR(ROUND($H292*价格阶梯!$C$26/100/价格阶梯!$B$13,0)*价格阶梯!$B$13,"")</f>
        <v/>
      </c>
    </row>
    <row r="293">
      <c r="A293" s="32">
        <f>$A292+1</f>
        <v/>
      </c>
      <c r="B293" s="9">
        <f>IF($A293="","",CHOOSE(WEEKDAY(A293,2),"周一","周二","周三","周四","周五","周六","周日"))</f>
        <v/>
      </c>
      <c r="C293" s="5" t="inlineStr">
        <is>
          <t>D3</t>
        </is>
      </c>
      <c r="D293" s="27" t="n">
        <v>1.056</v>
      </c>
      <c r="E293" s="21">
        <f>IF($C293="","",IF($C293="D1",1.5,IF($C293="D2",1.2,IF($C293="D3",0.95,IF($C293="D4",0.7,"")))))</f>
        <v/>
      </c>
      <c r="F293" s="21">
        <f>IF($C293="","",IF($C293="D1",2,IF($C293="D2",1.5,IF($C293="D3",1.1,IF($C293="D4",0.85,"")))))</f>
        <v/>
      </c>
      <c r="G293" s="9">
        <f>IF(OR($D293="",$E293=""),"",IF(AND($D293&gt;=$E293,$D293&lt;=$F293),"合规","超范围"))</f>
        <v/>
      </c>
      <c r="H293" s="29">
        <f>IFERROR(ROUND(价格阶梯!$B$4*$D293/价格阶梯!$B$13,0)*价格阶梯!$B$13,"")</f>
        <v/>
      </c>
      <c r="I293" s="29">
        <f>IFERROR(ROUND($H293*价格阶梯!$C$17/100/价格阶梯!$B$13,0)*价格阶梯!$B$13,"")</f>
        <v/>
      </c>
      <c r="J293" s="29">
        <f>IFERROR(ROUND($H293*价格阶梯!$C$18/100/价格阶梯!$B$13,0)*价格阶梯!$B$13,"")</f>
        <v/>
      </c>
      <c r="K293" s="29">
        <f>IFERROR(ROUND($H293*价格阶梯!$C$19/100/价格阶梯!$B$13,0)*价格阶梯!$B$13,"")</f>
        <v/>
      </c>
      <c r="L293" s="29">
        <f>IFERROR(ROUND($H293*价格阶梯!$C$20/100/价格阶梯!$B$13,0)*价格阶梯!$B$13,"")</f>
        <v/>
      </c>
      <c r="M293" s="29">
        <f>IFERROR(ROUND($H293*价格阶梯!$C$21/100/价格阶梯!$B$13,0)*价格阶梯!$B$13,"")</f>
        <v/>
      </c>
      <c r="N293" s="29">
        <f>IFERROR(ROUND($H293*价格阶梯!$C$22/100/价格阶梯!$B$13,0)*价格阶梯!$B$13,"")</f>
        <v/>
      </c>
      <c r="O293" s="29">
        <f>IFERROR(ROUND($H293*价格阶梯!$C$23/100/价格阶梯!$B$13,0)*价格阶梯!$B$13,"")</f>
        <v/>
      </c>
      <c r="P293" s="29">
        <f>IFERROR(ROUND($H293*价格阶梯!$C$24/100/价格阶梯!$B$13,0)*价格阶梯!$B$13,"")</f>
        <v/>
      </c>
      <c r="Q293" s="29">
        <f>IFERROR(ROUND($H293*价格阶梯!$C$25/100/价格阶梯!$B$13,0)*价格阶梯!$B$13,"")</f>
        <v/>
      </c>
      <c r="R293" s="29">
        <f>IFERROR(ROUND($H293*价格阶梯!$C$26/100/价格阶梯!$B$13,0)*价格阶梯!$B$13,"")</f>
        <v/>
      </c>
    </row>
    <row r="294">
      <c r="A294" s="32">
        <f>$A293+1</f>
        <v/>
      </c>
      <c r="B294" s="9">
        <f>IF($A294="","",CHOOSE(WEEKDAY(A294,2),"周一","周二","周三","周四","周五","周六","周日"))</f>
        <v/>
      </c>
      <c r="C294" s="5" t="inlineStr">
        <is>
          <t>D3</t>
        </is>
      </c>
      <c r="D294" s="27" t="n">
        <v>0.984</v>
      </c>
      <c r="E294" s="21">
        <f>IF($C294="","",IF($C294="D1",1.5,IF($C294="D2",1.2,IF($C294="D3",0.95,IF($C294="D4",0.7,"")))))</f>
        <v/>
      </c>
      <c r="F294" s="21">
        <f>IF($C294="","",IF($C294="D1",2,IF($C294="D2",1.5,IF($C294="D3",1.1,IF($C294="D4",0.85,"")))))</f>
        <v/>
      </c>
      <c r="G294" s="9">
        <f>IF(OR($D294="",$E294=""),"",IF(AND($D294&gt;=$E294,$D294&lt;=$F294),"合规","超范围"))</f>
        <v/>
      </c>
      <c r="H294" s="29">
        <f>IFERROR(ROUND(价格阶梯!$B$4*$D294/价格阶梯!$B$13,0)*价格阶梯!$B$13,"")</f>
        <v/>
      </c>
      <c r="I294" s="29">
        <f>IFERROR(ROUND($H294*价格阶梯!$C$17/100/价格阶梯!$B$13,0)*价格阶梯!$B$13,"")</f>
        <v/>
      </c>
      <c r="J294" s="29">
        <f>IFERROR(ROUND($H294*价格阶梯!$C$18/100/价格阶梯!$B$13,0)*价格阶梯!$B$13,"")</f>
        <v/>
      </c>
      <c r="K294" s="29">
        <f>IFERROR(ROUND($H294*价格阶梯!$C$19/100/价格阶梯!$B$13,0)*价格阶梯!$B$13,"")</f>
        <v/>
      </c>
      <c r="L294" s="29">
        <f>IFERROR(ROUND($H294*价格阶梯!$C$20/100/价格阶梯!$B$13,0)*价格阶梯!$B$13,"")</f>
        <v/>
      </c>
      <c r="M294" s="29">
        <f>IFERROR(ROUND($H294*价格阶梯!$C$21/100/价格阶梯!$B$13,0)*价格阶梯!$B$13,"")</f>
        <v/>
      </c>
      <c r="N294" s="29">
        <f>IFERROR(ROUND($H294*价格阶梯!$C$22/100/价格阶梯!$B$13,0)*价格阶梯!$B$13,"")</f>
        <v/>
      </c>
      <c r="O294" s="29">
        <f>IFERROR(ROUND($H294*价格阶梯!$C$23/100/价格阶梯!$B$13,0)*价格阶梯!$B$13,"")</f>
        <v/>
      </c>
      <c r="P294" s="29">
        <f>IFERROR(ROUND($H294*价格阶梯!$C$24/100/价格阶梯!$B$13,0)*价格阶梯!$B$13,"")</f>
        <v/>
      </c>
      <c r="Q294" s="29">
        <f>IFERROR(ROUND($H294*价格阶梯!$C$25/100/价格阶梯!$B$13,0)*价格阶梯!$B$13,"")</f>
        <v/>
      </c>
      <c r="R294" s="29">
        <f>IFERROR(ROUND($H294*价格阶梯!$C$26/100/价格阶梯!$B$13,0)*价格阶梯!$B$13,"")</f>
        <v/>
      </c>
    </row>
    <row r="295">
      <c r="A295" s="32">
        <f>$A294+1</f>
        <v/>
      </c>
      <c r="B295" s="9">
        <f>IF($A295="","",CHOOSE(WEEKDAY(A295,2),"周一","周二","周三","周四","周五","周六","周日"))</f>
        <v/>
      </c>
      <c r="C295" s="5" t="inlineStr">
        <is>
          <t>D3</t>
        </is>
      </c>
      <c r="D295" s="27" t="n">
        <v>0.996</v>
      </c>
      <c r="E295" s="21">
        <f>IF($C295="","",IF($C295="D1",1.5,IF($C295="D2",1.2,IF($C295="D3",0.95,IF($C295="D4",0.7,"")))))</f>
        <v/>
      </c>
      <c r="F295" s="21">
        <f>IF($C295="","",IF($C295="D1",2,IF($C295="D2",1.5,IF($C295="D3",1.1,IF($C295="D4",0.85,"")))))</f>
        <v/>
      </c>
      <c r="G295" s="9">
        <f>IF(OR($D295="",$E295=""),"",IF(AND($D295&gt;=$E295,$D295&lt;=$F295),"合规","超范围"))</f>
        <v/>
      </c>
      <c r="H295" s="29">
        <f>IFERROR(ROUND(价格阶梯!$B$4*$D295/价格阶梯!$B$13,0)*价格阶梯!$B$13,"")</f>
        <v/>
      </c>
      <c r="I295" s="29">
        <f>IFERROR(ROUND($H295*价格阶梯!$C$17/100/价格阶梯!$B$13,0)*价格阶梯!$B$13,"")</f>
        <v/>
      </c>
      <c r="J295" s="29">
        <f>IFERROR(ROUND($H295*价格阶梯!$C$18/100/价格阶梯!$B$13,0)*价格阶梯!$B$13,"")</f>
        <v/>
      </c>
      <c r="K295" s="29">
        <f>IFERROR(ROUND($H295*价格阶梯!$C$19/100/价格阶梯!$B$13,0)*价格阶梯!$B$13,"")</f>
        <v/>
      </c>
      <c r="L295" s="29">
        <f>IFERROR(ROUND($H295*价格阶梯!$C$20/100/价格阶梯!$B$13,0)*价格阶梯!$B$13,"")</f>
        <v/>
      </c>
      <c r="M295" s="29">
        <f>IFERROR(ROUND($H295*价格阶梯!$C$21/100/价格阶梯!$B$13,0)*价格阶梯!$B$13,"")</f>
        <v/>
      </c>
      <c r="N295" s="29">
        <f>IFERROR(ROUND($H295*价格阶梯!$C$22/100/价格阶梯!$B$13,0)*价格阶梯!$B$13,"")</f>
        <v/>
      </c>
      <c r="O295" s="29">
        <f>IFERROR(ROUND($H295*价格阶梯!$C$23/100/价格阶梯!$B$13,0)*价格阶梯!$B$13,"")</f>
        <v/>
      </c>
      <c r="P295" s="29">
        <f>IFERROR(ROUND($H295*价格阶梯!$C$24/100/价格阶梯!$B$13,0)*价格阶梯!$B$13,"")</f>
        <v/>
      </c>
      <c r="Q295" s="29">
        <f>IFERROR(ROUND($H295*价格阶梯!$C$25/100/价格阶梯!$B$13,0)*价格阶梯!$B$13,"")</f>
        <v/>
      </c>
      <c r="R295" s="29">
        <f>IFERROR(ROUND($H295*价格阶梯!$C$26/100/价格阶梯!$B$13,0)*价格阶梯!$B$13,"")</f>
        <v/>
      </c>
    </row>
    <row r="296">
      <c r="A296" s="32">
        <f>$A295+1</f>
        <v/>
      </c>
      <c r="B296" s="9">
        <f>IF($A296="","",CHOOSE(WEEKDAY(A296,2),"周一","周二","周三","周四","周五","周六","周日"))</f>
        <v/>
      </c>
      <c r="C296" s="5" t="inlineStr">
        <is>
          <t>D1</t>
        </is>
      </c>
      <c r="D296" s="27" t="n">
        <v>1.738</v>
      </c>
      <c r="E296" s="21">
        <f>IF($C296="","",IF($C296="D1",1.5,IF($C296="D2",1.2,IF($C296="D3",0.95,IF($C296="D4",0.7,"")))))</f>
        <v/>
      </c>
      <c r="F296" s="21">
        <f>IF($C296="","",IF($C296="D1",2,IF($C296="D2",1.5,IF($C296="D3",1.1,IF($C296="D4",0.85,"")))))</f>
        <v/>
      </c>
      <c r="G296" s="9">
        <f>IF(OR($D296="",$E296=""),"",IF(AND($D296&gt;=$E296,$D296&lt;=$F296),"合规","超范围"))</f>
        <v/>
      </c>
      <c r="H296" s="29">
        <f>IFERROR(ROUND(价格阶梯!$B$4*$D296/价格阶梯!$B$13,0)*价格阶梯!$B$13,"")</f>
        <v/>
      </c>
      <c r="I296" s="29">
        <f>IFERROR(ROUND($H296*价格阶梯!$C$17/100/价格阶梯!$B$13,0)*价格阶梯!$B$13,"")</f>
        <v/>
      </c>
      <c r="J296" s="29">
        <f>IFERROR(ROUND($H296*价格阶梯!$C$18/100/价格阶梯!$B$13,0)*价格阶梯!$B$13,"")</f>
        <v/>
      </c>
      <c r="K296" s="29">
        <f>IFERROR(ROUND($H296*价格阶梯!$C$19/100/价格阶梯!$B$13,0)*价格阶梯!$B$13,"")</f>
        <v/>
      </c>
      <c r="L296" s="29">
        <f>IFERROR(ROUND($H296*价格阶梯!$C$20/100/价格阶梯!$B$13,0)*价格阶梯!$B$13,"")</f>
        <v/>
      </c>
      <c r="M296" s="29">
        <f>IFERROR(ROUND($H296*价格阶梯!$C$21/100/价格阶梯!$B$13,0)*价格阶梯!$B$13,"")</f>
        <v/>
      </c>
      <c r="N296" s="29">
        <f>IFERROR(ROUND($H296*价格阶梯!$C$22/100/价格阶梯!$B$13,0)*价格阶梯!$B$13,"")</f>
        <v/>
      </c>
      <c r="O296" s="29">
        <f>IFERROR(ROUND($H296*价格阶梯!$C$23/100/价格阶梯!$B$13,0)*价格阶梯!$B$13,"")</f>
        <v/>
      </c>
      <c r="P296" s="29">
        <f>IFERROR(ROUND($H296*价格阶梯!$C$24/100/价格阶梯!$B$13,0)*价格阶梯!$B$13,"")</f>
        <v/>
      </c>
      <c r="Q296" s="29">
        <f>IFERROR(ROUND($H296*价格阶梯!$C$25/100/价格阶梯!$B$13,0)*价格阶梯!$B$13,"")</f>
        <v/>
      </c>
      <c r="R296" s="29">
        <f>IFERROR(ROUND($H296*价格阶梯!$C$26/100/价格阶梯!$B$13,0)*价格阶梯!$B$13,"")</f>
        <v/>
      </c>
    </row>
    <row r="297">
      <c r="A297" s="32">
        <f>$A296+1</f>
        <v/>
      </c>
      <c r="B297" s="9">
        <f>IF($A297="","",CHOOSE(WEEKDAY(A297,2),"周一","周二","周三","周四","周五","周六","周日"))</f>
        <v/>
      </c>
      <c r="C297" s="5" t="inlineStr">
        <is>
          <t>D1</t>
        </is>
      </c>
      <c r="D297" s="27" t="n">
        <v>1.75</v>
      </c>
      <c r="E297" s="21">
        <f>IF($C297="","",IF($C297="D1",1.5,IF($C297="D2",1.2,IF($C297="D3",0.95,IF($C297="D4",0.7,"")))))</f>
        <v/>
      </c>
      <c r="F297" s="21">
        <f>IF($C297="","",IF($C297="D1",2,IF($C297="D2",1.5,IF($C297="D3",1.1,IF($C297="D4",0.85,"")))))</f>
        <v/>
      </c>
      <c r="G297" s="9">
        <f>IF(OR($D297="",$E297=""),"",IF(AND($D297&gt;=$E297,$D297&lt;=$F297),"合规","超范围"))</f>
        <v/>
      </c>
      <c r="H297" s="29">
        <f>IFERROR(ROUND(价格阶梯!$B$4*$D297/价格阶梯!$B$13,0)*价格阶梯!$B$13,"")</f>
        <v/>
      </c>
      <c r="I297" s="29">
        <f>IFERROR(ROUND($H297*价格阶梯!$C$17/100/价格阶梯!$B$13,0)*价格阶梯!$B$13,"")</f>
        <v/>
      </c>
      <c r="J297" s="29">
        <f>IFERROR(ROUND($H297*价格阶梯!$C$18/100/价格阶梯!$B$13,0)*价格阶梯!$B$13,"")</f>
        <v/>
      </c>
      <c r="K297" s="29">
        <f>IFERROR(ROUND($H297*价格阶梯!$C$19/100/价格阶梯!$B$13,0)*价格阶梯!$B$13,"")</f>
        <v/>
      </c>
      <c r="L297" s="29">
        <f>IFERROR(ROUND($H297*价格阶梯!$C$20/100/价格阶梯!$B$13,0)*价格阶梯!$B$13,"")</f>
        <v/>
      </c>
      <c r="M297" s="29">
        <f>IFERROR(ROUND($H297*价格阶梯!$C$21/100/价格阶梯!$B$13,0)*价格阶梯!$B$13,"")</f>
        <v/>
      </c>
      <c r="N297" s="29">
        <f>IFERROR(ROUND($H297*价格阶梯!$C$22/100/价格阶梯!$B$13,0)*价格阶梯!$B$13,"")</f>
        <v/>
      </c>
      <c r="O297" s="29">
        <f>IFERROR(ROUND($H297*价格阶梯!$C$23/100/价格阶梯!$B$13,0)*价格阶梯!$B$13,"")</f>
        <v/>
      </c>
      <c r="P297" s="29">
        <f>IFERROR(ROUND($H297*价格阶梯!$C$24/100/价格阶梯!$B$13,0)*价格阶梯!$B$13,"")</f>
        <v/>
      </c>
      <c r="Q297" s="29">
        <f>IFERROR(ROUND($H297*价格阶梯!$C$25/100/价格阶梯!$B$13,0)*价格阶梯!$B$13,"")</f>
        <v/>
      </c>
      <c r="R297" s="29">
        <f>IFERROR(ROUND($H297*价格阶梯!$C$26/100/价格阶梯!$B$13,0)*价格阶梯!$B$13,"")</f>
        <v/>
      </c>
    </row>
    <row r="298">
      <c r="A298" s="32">
        <f>$A297+1</f>
        <v/>
      </c>
      <c r="B298" s="9">
        <f>IF($A298="","",CHOOSE(WEEKDAY(A298,2),"周一","周二","周三","周四","周五","周六","周日"))</f>
        <v/>
      </c>
      <c r="C298" s="5" t="inlineStr">
        <is>
          <t>D1</t>
        </is>
      </c>
      <c r="D298" s="27" t="n">
        <v>1.762</v>
      </c>
      <c r="E298" s="21">
        <f>IF($C298="","",IF($C298="D1",1.5,IF($C298="D2",1.2,IF($C298="D3",0.95,IF($C298="D4",0.7,"")))))</f>
        <v/>
      </c>
      <c r="F298" s="21">
        <f>IF($C298="","",IF($C298="D1",2,IF($C298="D2",1.5,IF($C298="D3",1.1,IF($C298="D4",0.85,"")))))</f>
        <v/>
      </c>
      <c r="G298" s="9">
        <f>IF(OR($D298="",$E298=""),"",IF(AND($D298&gt;=$E298,$D298&lt;=$F298),"合规","超范围"))</f>
        <v/>
      </c>
      <c r="H298" s="29">
        <f>IFERROR(ROUND(价格阶梯!$B$4*$D298/价格阶梯!$B$13,0)*价格阶梯!$B$13,"")</f>
        <v/>
      </c>
      <c r="I298" s="29">
        <f>IFERROR(ROUND($H298*价格阶梯!$C$17/100/价格阶梯!$B$13,0)*价格阶梯!$B$13,"")</f>
        <v/>
      </c>
      <c r="J298" s="29">
        <f>IFERROR(ROUND($H298*价格阶梯!$C$18/100/价格阶梯!$B$13,0)*价格阶梯!$B$13,"")</f>
        <v/>
      </c>
      <c r="K298" s="29">
        <f>IFERROR(ROUND($H298*价格阶梯!$C$19/100/价格阶梯!$B$13,0)*价格阶梯!$B$13,"")</f>
        <v/>
      </c>
      <c r="L298" s="29">
        <f>IFERROR(ROUND($H298*价格阶梯!$C$20/100/价格阶梯!$B$13,0)*价格阶梯!$B$13,"")</f>
        <v/>
      </c>
      <c r="M298" s="29">
        <f>IFERROR(ROUND($H298*价格阶梯!$C$21/100/价格阶梯!$B$13,0)*价格阶梯!$B$13,"")</f>
        <v/>
      </c>
      <c r="N298" s="29">
        <f>IFERROR(ROUND($H298*价格阶梯!$C$22/100/价格阶梯!$B$13,0)*价格阶梯!$B$13,"")</f>
        <v/>
      </c>
      <c r="O298" s="29">
        <f>IFERROR(ROUND($H298*价格阶梯!$C$23/100/价格阶梯!$B$13,0)*价格阶梯!$B$13,"")</f>
        <v/>
      </c>
      <c r="P298" s="29">
        <f>IFERROR(ROUND($H298*价格阶梯!$C$24/100/价格阶梯!$B$13,0)*价格阶梯!$B$13,"")</f>
        <v/>
      </c>
      <c r="Q298" s="29">
        <f>IFERROR(ROUND($H298*价格阶梯!$C$25/100/价格阶梯!$B$13,0)*价格阶梯!$B$13,"")</f>
        <v/>
      </c>
      <c r="R298" s="29">
        <f>IFERROR(ROUND($H298*价格阶梯!$C$26/100/价格阶梯!$B$13,0)*价格阶梯!$B$13,"")</f>
        <v/>
      </c>
    </row>
    <row r="299">
      <c r="A299" s="32">
        <f>$A298+1</f>
        <v/>
      </c>
      <c r="B299" s="9">
        <f>IF($A299="","",CHOOSE(WEEKDAY(A299,2),"周一","周二","周三","周四","周五","周六","周日"))</f>
        <v/>
      </c>
      <c r="C299" s="5" t="inlineStr">
        <is>
          <t>D2</t>
        </is>
      </c>
      <c r="D299" s="27" t="n">
        <v>1.374</v>
      </c>
      <c r="E299" s="21">
        <f>IF($C299="","",IF($C299="D1",1.5,IF($C299="D2",1.2,IF($C299="D3",0.95,IF($C299="D4",0.7,"")))))</f>
        <v/>
      </c>
      <c r="F299" s="21">
        <f>IF($C299="","",IF($C299="D1",2,IF($C299="D2",1.5,IF($C299="D3",1.1,IF($C299="D4",0.85,"")))))</f>
        <v/>
      </c>
      <c r="G299" s="9">
        <f>IF(OR($D299="",$E299=""),"",IF(AND($D299&gt;=$E299,$D299&lt;=$F299),"合规","超范围"))</f>
        <v/>
      </c>
      <c r="H299" s="29">
        <f>IFERROR(ROUND(价格阶梯!$B$4*$D299/价格阶梯!$B$13,0)*价格阶梯!$B$13,"")</f>
        <v/>
      </c>
      <c r="I299" s="29">
        <f>IFERROR(ROUND($H299*价格阶梯!$C$17/100/价格阶梯!$B$13,0)*价格阶梯!$B$13,"")</f>
        <v/>
      </c>
      <c r="J299" s="29">
        <f>IFERROR(ROUND($H299*价格阶梯!$C$18/100/价格阶梯!$B$13,0)*价格阶梯!$B$13,"")</f>
        <v/>
      </c>
      <c r="K299" s="29">
        <f>IFERROR(ROUND($H299*价格阶梯!$C$19/100/价格阶梯!$B$13,0)*价格阶梯!$B$13,"")</f>
        <v/>
      </c>
      <c r="L299" s="29">
        <f>IFERROR(ROUND($H299*价格阶梯!$C$20/100/价格阶梯!$B$13,0)*价格阶梯!$B$13,"")</f>
        <v/>
      </c>
      <c r="M299" s="29">
        <f>IFERROR(ROUND($H299*价格阶梯!$C$21/100/价格阶梯!$B$13,0)*价格阶梯!$B$13,"")</f>
        <v/>
      </c>
      <c r="N299" s="29">
        <f>IFERROR(ROUND($H299*价格阶梯!$C$22/100/价格阶梯!$B$13,0)*价格阶梯!$B$13,"")</f>
        <v/>
      </c>
      <c r="O299" s="29">
        <f>IFERROR(ROUND($H299*价格阶梯!$C$23/100/价格阶梯!$B$13,0)*价格阶梯!$B$13,"")</f>
        <v/>
      </c>
      <c r="P299" s="29">
        <f>IFERROR(ROUND($H299*价格阶梯!$C$24/100/价格阶梯!$B$13,0)*价格阶梯!$B$13,"")</f>
        <v/>
      </c>
      <c r="Q299" s="29">
        <f>IFERROR(ROUND($H299*价格阶梯!$C$25/100/价格阶梯!$B$13,0)*价格阶梯!$B$13,"")</f>
        <v/>
      </c>
      <c r="R299" s="29">
        <f>IFERROR(ROUND($H299*价格阶梯!$C$26/100/价格阶梯!$B$13,0)*价格阶梯!$B$13,"")</f>
        <v/>
      </c>
    </row>
    <row r="300">
      <c r="A300" s="32">
        <f>$A299+1</f>
        <v/>
      </c>
      <c r="B300" s="9">
        <f>IF($A300="","",CHOOSE(WEEKDAY(A300,2),"周一","周二","周三","周四","周五","周六","周日"))</f>
        <v/>
      </c>
      <c r="C300" s="5" t="inlineStr">
        <is>
          <t>D3</t>
        </is>
      </c>
      <c r="D300" s="27" t="n">
        <v>1.056</v>
      </c>
      <c r="E300" s="21">
        <f>IF($C300="","",IF($C300="D1",1.5,IF($C300="D2",1.2,IF($C300="D3",0.95,IF($C300="D4",0.7,"")))))</f>
        <v/>
      </c>
      <c r="F300" s="21">
        <f>IF($C300="","",IF($C300="D1",2,IF($C300="D2",1.5,IF($C300="D3",1.1,IF($C300="D4",0.85,"")))))</f>
        <v/>
      </c>
      <c r="G300" s="9">
        <f>IF(OR($D300="",$E300=""),"",IF(AND($D300&gt;=$E300,$D300&lt;=$F300),"合规","超范围"))</f>
        <v/>
      </c>
      <c r="H300" s="29">
        <f>IFERROR(ROUND(价格阶梯!$B$4*$D300/价格阶梯!$B$13,0)*价格阶梯!$B$13,"")</f>
        <v/>
      </c>
      <c r="I300" s="29">
        <f>IFERROR(ROUND($H300*价格阶梯!$C$17/100/价格阶梯!$B$13,0)*价格阶梯!$B$13,"")</f>
        <v/>
      </c>
      <c r="J300" s="29">
        <f>IFERROR(ROUND($H300*价格阶梯!$C$18/100/价格阶梯!$B$13,0)*价格阶梯!$B$13,"")</f>
        <v/>
      </c>
      <c r="K300" s="29">
        <f>IFERROR(ROUND($H300*价格阶梯!$C$19/100/价格阶梯!$B$13,0)*价格阶梯!$B$13,"")</f>
        <v/>
      </c>
      <c r="L300" s="29">
        <f>IFERROR(ROUND($H300*价格阶梯!$C$20/100/价格阶梯!$B$13,0)*价格阶梯!$B$13,"")</f>
        <v/>
      </c>
      <c r="M300" s="29">
        <f>IFERROR(ROUND($H300*价格阶梯!$C$21/100/价格阶梯!$B$13,0)*价格阶梯!$B$13,"")</f>
        <v/>
      </c>
      <c r="N300" s="29">
        <f>IFERROR(ROUND($H300*价格阶梯!$C$22/100/价格阶梯!$B$13,0)*价格阶梯!$B$13,"")</f>
        <v/>
      </c>
      <c r="O300" s="29">
        <f>IFERROR(ROUND($H300*价格阶梯!$C$23/100/价格阶梯!$B$13,0)*价格阶梯!$B$13,"")</f>
        <v/>
      </c>
      <c r="P300" s="29">
        <f>IFERROR(ROUND($H300*价格阶梯!$C$24/100/价格阶梯!$B$13,0)*价格阶梯!$B$13,"")</f>
        <v/>
      </c>
      <c r="Q300" s="29">
        <f>IFERROR(ROUND($H300*价格阶梯!$C$25/100/价格阶梯!$B$13,0)*价格阶梯!$B$13,"")</f>
        <v/>
      </c>
      <c r="R300" s="29">
        <f>IFERROR(ROUND($H300*价格阶梯!$C$26/100/价格阶梯!$B$13,0)*价格阶梯!$B$13,"")</f>
        <v/>
      </c>
    </row>
    <row r="301">
      <c r="A301" s="32">
        <f>$A300+1</f>
        <v/>
      </c>
      <c r="B301" s="9">
        <f>IF($A301="","",CHOOSE(WEEKDAY(A301,2),"周一","周二","周三","周四","周五","周六","周日"))</f>
        <v/>
      </c>
      <c r="C301" s="5" t="inlineStr">
        <is>
          <t>D3</t>
        </is>
      </c>
      <c r="D301" s="27" t="n">
        <v>0.984</v>
      </c>
      <c r="E301" s="21">
        <f>IF($C301="","",IF($C301="D1",1.5,IF($C301="D2",1.2,IF($C301="D3",0.95,IF($C301="D4",0.7,"")))))</f>
        <v/>
      </c>
      <c r="F301" s="21">
        <f>IF($C301="","",IF($C301="D1",2,IF($C301="D2",1.5,IF($C301="D3",1.1,IF($C301="D4",0.85,"")))))</f>
        <v/>
      </c>
      <c r="G301" s="9">
        <f>IF(OR($D301="",$E301=""),"",IF(AND($D301&gt;=$E301,$D301&lt;=$F301),"合规","超范围"))</f>
        <v/>
      </c>
      <c r="H301" s="29">
        <f>IFERROR(ROUND(价格阶梯!$B$4*$D301/价格阶梯!$B$13,0)*价格阶梯!$B$13,"")</f>
        <v/>
      </c>
      <c r="I301" s="29">
        <f>IFERROR(ROUND($H301*价格阶梯!$C$17/100/价格阶梯!$B$13,0)*价格阶梯!$B$13,"")</f>
        <v/>
      </c>
      <c r="J301" s="29">
        <f>IFERROR(ROUND($H301*价格阶梯!$C$18/100/价格阶梯!$B$13,0)*价格阶梯!$B$13,"")</f>
        <v/>
      </c>
      <c r="K301" s="29">
        <f>IFERROR(ROUND($H301*价格阶梯!$C$19/100/价格阶梯!$B$13,0)*价格阶梯!$B$13,"")</f>
        <v/>
      </c>
      <c r="L301" s="29">
        <f>IFERROR(ROUND($H301*价格阶梯!$C$20/100/价格阶梯!$B$13,0)*价格阶梯!$B$13,"")</f>
        <v/>
      </c>
      <c r="M301" s="29">
        <f>IFERROR(ROUND($H301*价格阶梯!$C$21/100/价格阶梯!$B$13,0)*价格阶梯!$B$13,"")</f>
        <v/>
      </c>
      <c r="N301" s="29">
        <f>IFERROR(ROUND($H301*价格阶梯!$C$22/100/价格阶梯!$B$13,0)*价格阶梯!$B$13,"")</f>
        <v/>
      </c>
      <c r="O301" s="29">
        <f>IFERROR(ROUND($H301*价格阶梯!$C$23/100/价格阶梯!$B$13,0)*价格阶梯!$B$13,"")</f>
        <v/>
      </c>
      <c r="P301" s="29">
        <f>IFERROR(ROUND($H301*价格阶梯!$C$24/100/价格阶梯!$B$13,0)*价格阶梯!$B$13,"")</f>
        <v/>
      </c>
      <c r="Q301" s="29">
        <f>IFERROR(ROUND($H301*价格阶梯!$C$25/100/价格阶梯!$B$13,0)*价格阶梯!$B$13,"")</f>
        <v/>
      </c>
      <c r="R301" s="29">
        <f>IFERROR(ROUND($H301*价格阶梯!$C$26/100/价格阶梯!$B$13,0)*价格阶梯!$B$13,"")</f>
        <v/>
      </c>
    </row>
    <row r="302">
      <c r="A302" s="32">
        <f>$A301+1</f>
        <v/>
      </c>
      <c r="B302" s="9">
        <f>IF($A302="","",CHOOSE(WEEKDAY(A302,2),"周一","周二","周三","周四","周五","周六","周日"))</f>
        <v/>
      </c>
      <c r="C302" s="5" t="inlineStr">
        <is>
          <t>D3</t>
        </is>
      </c>
      <c r="D302" s="27" t="n">
        <v>0.996</v>
      </c>
      <c r="E302" s="21">
        <f>IF($C302="","",IF($C302="D1",1.5,IF($C302="D2",1.2,IF($C302="D3",0.95,IF($C302="D4",0.7,"")))))</f>
        <v/>
      </c>
      <c r="F302" s="21">
        <f>IF($C302="","",IF($C302="D1",2,IF($C302="D2",1.5,IF($C302="D3",1.1,IF($C302="D4",0.85,"")))))</f>
        <v/>
      </c>
      <c r="G302" s="9">
        <f>IF(OR($D302="",$E302=""),"",IF(AND($D302&gt;=$E302,$D302&lt;=$F302),"合规","超范围"))</f>
        <v/>
      </c>
      <c r="H302" s="29">
        <f>IFERROR(ROUND(价格阶梯!$B$4*$D302/价格阶梯!$B$13,0)*价格阶梯!$B$13,"")</f>
        <v/>
      </c>
      <c r="I302" s="29">
        <f>IFERROR(ROUND($H302*价格阶梯!$C$17/100/价格阶梯!$B$13,0)*价格阶梯!$B$13,"")</f>
        <v/>
      </c>
      <c r="J302" s="29">
        <f>IFERROR(ROUND($H302*价格阶梯!$C$18/100/价格阶梯!$B$13,0)*价格阶梯!$B$13,"")</f>
        <v/>
      </c>
      <c r="K302" s="29">
        <f>IFERROR(ROUND($H302*价格阶梯!$C$19/100/价格阶梯!$B$13,0)*价格阶梯!$B$13,"")</f>
        <v/>
      </c>
      <c r="L302" s="29">
        <f>IFERROR(ROUND($H302*价格阶梯!$C$20/100/价格阶梯!$B$13,0)*价格阶梯!$B$13,"")</f>
        <v/>
      </c>
      <c r="M302" s="29">
        <f>IFERROR(ROUND($H302*价格阶梯!$C$21/100/价格阶梯!$B$13,0)*价格阶梯!$B$13,"")</f>
        <v/>
      </c>
      <c r="N302" s="29">
        <f>IFERROR(ROUND($H302*价格阶梯!$C$22/100/价格阶梯!$B$13,0)*价格阶梯!$B$13,"")</f>
        <v/>
      </c>
      <c r="O302" s="29">
        <f>IFERROR(ROUND($H302*价格阶梯!$C$23/100/价格阶梯!$B$13,0)*价格阶梯!$B$13,"")</f>
        <v/>
      </c>
      <c r="P302" s="29">
        <f>IFERROR(ROUND($H302*价格阶梯!$C$24/100/价格阶梯!$B$13,0)*价格阶梯!$B$13,"")</f>
        <v/>
      </c>
      <c r="Q302" s="29">
        <f>IFERROR(ROUND($H302*价格阶梯!$C$25/100/价格阶梯!$B$13,0)*价格阶梯!$B$13,"")</f>
        <v/>
      </c>
      <c r="R302" s="29">
        <f>IFERROR(ROUND($H302*价格阶梯!$C$26/100/价格阶梯!$B$13,0)*价格阶梯!$B$13,"")</f>
        <v/>
      </c>
    </row>
    <row r="303">
      <c r="A303" s="32">
        <f>$A302+1</f>
        <v/>
      </c>
      <c r="B303" s="9">
        <f>IF($A303="","",CHOOSE(WEEKDAY(A303,2),"周一","周二","周三","周四","周五","周六","周日"))</f>
        <v/>
      </c>
      <c r="C303" s="5" t="inlineStr">
        <is>
          <t>D3</t>
        </is>
      </c>
      <c r="D303" s="27" t="n">
        <v>1.008</v>
      </c>
      <c r="E303" s="21">
        <f>IF($C303="","",IF($C303="D1",1.5,IF($C303="D2",1.2,IF($C303="D3",0.95,IF($C303="D4",0.7,"")))))</f>
        <v/>
      </c>
      <c r="F303" s="21">
        <f>IF($C303="","",IF($C303="D1",2,IF($C303="D2",1.5,IF($C303="D3",1.1,IF($C303="D4",0.85,"")))))</f>
        <v/>
      </c>
      <c r="G303" s="9">
        <f>IF(OR($D303="",$E303=""),"",IF(AND($D303&gt;=$E303,$D303&lt;=$F303),"合规","超范围"))</f>
        <v/>
      </c>
      <c r="H303" s="29">
        <f>IFERROR(ROUND(价格阶梯!$B$4*$D303/价格阶梯!$B$13,0)*价格阶梯!$B$13,"")</f>
        <v/>
      </c>
      <c r="I303" s="29">
        <f>IFERROR(ROUND($H303*价格阶梯!$C$17/100/价格阶梯!$B$13,0)*价格阶梯!$B$13,"")</f>
        <v/>
      </c>
      <c r="J303" s="29">
        <f>IFERROR(ROUND($H303*价格阶梯!$C$18/100/价格阶梯!$B$13,0)*价格阶梯!$B$13,"")</f>
        <v/>
      </c>
      <c r="K303" s="29">
        <f>IFERROR(ROUND($H303*价格阶梯!$C$19/100/价格阶梯!$B$13,0)*价格阶梯!$B$13,"")</f>
        <v/>
      </c>
      <c r="L303" s="29">
        <f>IFERROR(ROUND($H303*价格阶梯!$C$20/100/价格阶梯!$B$13,0)*价格阶梯!$B$13,"")</f>
        <v/>
      </c>
      <c r="M303" s="29">
        <f>IFERROR(ROUND($H303*价格阶梯!$C$21/100/价格阶梯!$B$13,0)*价格阶梯!$B$13,"")</f>
        <v/>
      </c>
      <c r="N303" s="29">
        <f>IFERROR(ROUND($H303*价格阶梯!$C$22/100/价格阶梯!$B$13,0)*价格阶梯!$B$13,"")</f>
        <v/>
      </c>
      <c r="O303" s="29">
        <f>IFERROR(ROUND($H303*价格阶梯!$C$23/100/价格阶梯!$B$13,0)*价格阶梯!$B$13,"")</f>
        <v/>
      </c>
      <c r="P303" s="29">
        <f>IFERROR(ROUND($H303*价格阶梯!$C$24/100/价格阶梯!$B$13,0)*价格阶梯!$B$13,"")</f>
        <v/>
      </c>
      <c r="Q303" s="29">
        <f>IFERROR(ROUND($H303*价格阶梯!$C$25/100/价格阶梯!$B$13,0)*价格阶梯!$B$13,"")</f>
        <v/>
      </c>
      <c r="R303" s="29">
        <f>IFERROR(ROUND($H303*价格阶梯!$C$26/100/价格阶梯!$B$13,0)*价格阶梯!$B$13,"")</f>
        <v/>
      </c>
    </row>
    <row r="304">
      <c r="A304" s="32">
        <f>$A303+1</f>
        <v/>
      </c>
      <c r="B304" s="9">
        <f>IF($A304="","",CHOOSE(WEEKDAY(A304,2),"周一","周二","周三","周四","周五","周六","周日"))</f>
        <v/>
      </c>
      <c r="C304" s="5" t="inlineStr">
        <is>
          <t>D3</t>
        </is>
      </c>
      <c r="D304" s="27" t="n">
        <v>1.02</v>
      </c>
      <c r="E304" s="21">
        <f>IF($C304="","",IF($C304="D1",1.5,IF($C304="D2",1.2,IF($C304="D3",0.95,IF($C304="D4",0.7,"")))))</f>
        <v/>
      </c>
      <c r="F304" s="21">
        <f>IF($C304="","",IF($C304="D1",2,IF($C304="D2",1.5,IF($C304="D3",1.1,IF($C304="D4",0.85,"")))))</f>
        <v/>
      </c>
      <c r="G304" s="9">
        <f>IF(OR($D304="",$E304=""),"",IF(AND($D304&gt;=$E304,$D304&lt;=$F304),"合规","超范围"))</f>
        <v/>
      </c>
      <c r="H304" s="29">
        <f>IFERROR(ROUND(价格阶梯!$B$4*$D304/价格阶梯!$B$13,0)*价格阶梯!$B$13,"")</f>
        <v/>
      </c>
      <c r="I304" s="29">
        <f>IFERROR(ROUND($H304*价格阶梯!$C$17/100/价格阶梯!$B$13,0)*价格阶梯!$B$13,"")</f>
        <v/>
      </c>
      <c r="J304" s="29">
        <f>IFERROR(ROUND($H304*价格阶梯!$C$18/100/价格阶梯!$B$13,0)*价格阶梯!$B$13,"")</f>
        <v/>
      </c>
      <c r="K304" s="29">
        <f>IFERROR(ROUND($H304*价格阶梯!$C$19/100/价格阶梯!$B$13,0)*价格阶梯!$B$13,"")</f>
        <v/>
      </c>
      <c r="L304" s="29">
        <f>IFERROR(ROUND($H304*价格阶梯!$C$20/100/价格阶梯!$B$13,0)*价格阶梯!$B$13,"")</f>
        <v/>
      </c>
      <c r="M304" s="29">
        <f>IFERROR(ROUND($H304*价格阶梯!$C$21/100/价格阶梯!$B$13,0)*价格阶梯!$B$13,"")</f>
        <v/>
      </c>
      <c r="N304" s="29">
        <f>IFERROR(ROUND($H304*价格阶梯!$C$22/100/价格阶梯!$B$13,0)*价格阶梯!$B$13,"")</f>
        <v/>
      </c>
      <c r="O304" s="29">
        <f>IFERROR(ROUND($H304*价格阶梯!$C$23/100/价格阶梯!$B$13,0)*价格阶梯!$B$13,"")</f>
        <v/>
      </c>
      <c r="P304" s="29">
        <f>IFERROR(ROUND($H304*价格阶梯!$C$24/100/价格阶梯!$B$13,0)*价格阶梯!$B$13,"")</f>
        <v/>
      </c>
      <c r="Q304" s="29">
        <f>IFERROR(ROUND($H304*价格阶梯!$C$25/100/价格阶梯!$B$13,0)*价格阶梯!$B$13,"")</f>
        <v/>
      </c>
      <c r="R304" s="29">
        <f>IFERROR(ROUND($H304*价格阶梯!$C$26/100/价格阶梯!$B$13,0)*价格阶梯!$B$13,"")</f>
        <v/>
      </c>
    </row>
    <row r="305">
      <c r="A305" s="32">
        <f>$A304+1</f>
        <v/>
      </c>
      <c r="B305" s="9">
        <f>IF($A305="","",CHOOSE(WEEKDAY(A305,2),"周一","周二","周三","周四","周五","周六","周日"))</f>
        <v/>
      </c>
      <c r="C305" s="5" t="inlineStr">
        <is>
          <t>D2</t>
        </is>
      </c>
      <c r="D305" s="27" t="n">
        <v>1.362</v>
      </c>
      <c r="E305" s="21">
        <f>IF($C305="","",IF($C305="D1",1.5,IF($C305="D2",1.2,IF($C305="D3",0.95,IF($C305="D4",0.7,"")))))</f>
        <v/>
      </c>
      <c r="F305" s="21">
        <f>IF($C305="","",IF($C305="D1",2,IF($C305="D2",1.5,IF($C305="D3",1.1,IF($C305="D4",0.85,"")))))</f>
        <v/>
      </c>
      <c r="G305" s="9">
        <f>IF(OR($D305="",$E305=""),"",IF(AND($D305&gt;=$E305,$D305&lt;=$F305),"合规","超范围"))</f>
        <v/>
      </c>
      <c r="H305" s="29">
        <f>IFERROR(ROUND(价格阶梯!$B$4*$D305/价格阶梯!$B$13,0)*价格阶梯!$B$13,"")</f>
        <v/>
      </c>
      <c r="I305" s="29">
        <f>IFERROR(ROUND($H305*价格阶梯!$C$17/100/价格阶梯!$B$13,0)*价格阶梯!$B$13,"")</f>
        <v/>
      </c>
      <c r="J305" s="29">
        <f>IFERROR(ROUND($H305*价格阶梯!$C$18/100/价格阶梯!$B$13,0)*价格阶梯!$B$13,"")</f>
        <v/>
      </c>
      <c r="K305" s="29">
        <f>IFERROR(ROUND($H305*价格阶梯!$C$19/100/价格阶梯!$B$13,0)*价格阶梯!$B$13,"")</f>
        <v/>
      </c>
      <c r="L305" s="29">
        <f>IFERROR(ROUND($H305*价格阶梯!$C$20/100/价格阶梯!$B$13,0)*价格阶梯!$B$13,"")</f>
        <v/>
      </c>
      <c r="M305" s="29">
        <f>IFERROR(ROUND($H305*价格阶梯!$C$21/100/价格阶梯!$B$13,0)*价格阶梯!$B$13,"")</f>
        <v/>
      </c>
      <c r="N305" s="29">
        <f>IFERROR(ROUND($H305*价格阶梯!$C$22/100/价格阶梯!$B$13,0)*价格阶梯!$B$13,"")</f>
        <v/>
      </c>
      <c r="O305" s="29">
        <f>IFERROR(ROUND($H305*价格阶梯!$C$23/100/价格阶梯!$B$13,0)*价格阶梯!$B$13,"")</f>
        <v/>
      </c>
      <c r="P305" s="29">
        <f>IFERROR(ROUND($H305*价格阶梯!$C$24/100/价格阶梯!$B$13,0)*价格阶梯!$B$13,"")</f>
        <v/>
      </c>
      <c r="Q305" s="29">
        <f>IFERROR(ROUND($H305*价格阶梯!$C$25/100/价格阶梯!$B$13,0)*价格阶梯!$B$13,"")</f>
        <v/>
      </c>
      <c r="R305" s="29">
        <f>IFERROR(ROUND($H305*价格阶梯!$C$26/100/价格阶梯!$B$13,0)*价格阶梯!$B$13,"")</f>
        <v/>
      </c>
    </row>
    <row r="306">
      <c r="A306" s="32">
        <f>$A305+1</f>
        <v/>
      </c>
      <c r="B306" s="9">
        <f>IF($A306="","",CHOOSE(WEEKDAY(A306,2),"周一","周二","周三","周四","周五","周六","周日"))</f>
        <v/>
      </c>
      <c r="C306" s="5" t="inlineStr">
        <is>
          <t>D2</t>
        </is>
      </c>
      <c r="D306" s="27" t="n">
        <v>1.374</v>
      </c>
      <c r="E306" s="21">
        <f>IF($C306="","",IF($C306="D1",1.5,IF($C306="D2",1.2,IF($C306="D3",0.95,IF($C306="D4",0.7,"")))))</f>
        <v/>
      </c>
      <c r="F306" s="21">
        <f>IF($C306="","",IF($C306="D1",2,IF($C306="D2",1.5,IF($C306="D3",1.1,IF($C306="D4",0.85,"")))))</f>
        <v/>
      </c>
      <c r="G306" s="9">
        <f>IF(OR($D306="",$E306=""),"",IF(AND($D306&gt;=$E306,$D306&lt;=$F306),"合规","超范围"))</f>
        <v/>
      </c>
      <c r="H306" s="29">
        <f>IFERROR(ROUND(价格阶梯!$B$4*$D306/价格阶梯!$B$13,0)*价格阶梯!$B$13,"")</f>
        <v/>
      </c>
      <c r="I306" s="29">
        <f>IFERROR(ROUND($H306*价格阶梯!$C$17/100/价格阶梯!$B$13,0)*价格阶梯!$B$13,"")</f>
        <v/>
      </c>
      <c r="J306" s="29">
        <f>IFERROR(ROUND($H306*价格阶梯!$C$18/100/价格阶梯!$B$13,0)*价格阶梯!$B$13,"")</f>
        <v/>
      </c>
      <c r="K306" s="29">
        <f>IFERROR(ROUND($H306*价格阶梯!$C$19/100/价格阶梯!$B$13,0)*价格阶梯!$B$13,"")</f>
        <v/>
      </c>
      <c r="L306" s="29">
        <f>IFERROR(ROUND($H306*价格阶梯!$C$20/100/价格阶梯!$B$13,0)*价格阶梯!$B$13,"")</f>
        <v/>
      </c>
      <c r="M306" s="29">
        <f>IFERROR(ROUND($H306*价格阶梯!$C$21/100/价格阶梯!$B$13,0)*价格阶梯!$B$13,"")</f>
        <v/>
      </c>
      <c r="N306" s="29">
        <f>IFERROR(ROUND($H306*价格阶梯!$C$22/100/价格阶梯!$B$13,0)*价格阶梯!$B$13,"")</f>
        <v/>
      </c>
      <c r="O306" s="29">
        <f>IFERROR(ROUND($H306*价格阶梯!$C$23/100/价格阶梯!$B$13,0)*价格阶梯!$B$13,"")</f>
        <v/>
      </c>
      <c r="P306" s="29">
        <f>IFERROR(ROUND($H306*价格阶梯!$C$24/100/价格阶梯!$B$13,0)*价格阶梯!$B$13,"")</f>
        <v/>
      </c>
      <c r="Q306" s="29">
        <f>IFERROR(ROUND($H306*价格阶梯!$C$25/100/价格阶梯!$B$13,0)*价格阶梯!$B$13,"")</f>
        <v/>
      </c>
      <c r="R306" s="29">
        <f>IFERROR(ROUND($H306*价格阶梯!$C$26/100/价格阶梯!$B$13,0)*价格阶梯!$B$13,"")</f>
        <v/>
      </c>
    </row>
    <row r="307">
      <c r="A307" s="32">
        <f>$A306+1</f>
        <v/>
      </c>
      <c r="B307" s="9">
        <f>IF($A307="","",CHOOSE(WEEKDAY(A307,2),"周一","周二","周三","周四","周五","周六","周日"))</f>
        <v/>
      </c>
      <c r="C307" s="5" t="inlineStr">
        <is>
          <t>D3</t>
        </is>
      </c>
      <c r="D307" s="27" t="n">
        <v>1.056</v>
      </c>
      <c r="E307" s="21">
        <f>IF($C307="","",IF($C307="D1",1.5,IF($C307="D2",1.2,IF($C307="D3",0.95,IF($C307="D4",0.7,"")))))</f>
        <v/>
      </c>
      <c r="F307" s="21">
        <f>IF($C307="","",IF($C307="D1",2,IF($C307="D2",1.5,IF($C307="D3",1.1,IF($C307="D4",0.85,"")))))</f>
        <v/>
      </c>
      <c r="G307" s="9">
        <f>IF(OR($D307="",$E307=""),"",IF(AND($D307&gt;=$E307,$D307&lt;=$F307),"合规","超范围"))</f>
        <v/>
      </c>
      <c r="H307" s="29">
        <f>IFERROR(ROUND(价格阶梯!$B$4*$D307/价格阶梯!$B$13,0)*价格阶梯!$B$13,"")</f>
        <v/>
      </c>
      <c r="I307" s="29">
        <f>IFERROR(ROUND($H307*价格阶梯!$C$17/100/价格阶梯!$B$13,0)*价格阶梯!$B$13,"")</f>
        <v/>
      </c>
      <c r="J307" s="29">
        <f>IFERROR(ROUND($H307*价格阶梯!$C$18/100/价格阶梯!$B$13,0)*价格阶梯!$B$13,"")</f>
        <v/>
      </c>
      <c r="K307" s="29">
        <f>IFERROR(ROUND($H307*价格阶梯!$C$19/100/价格阶梯!$B$13,0)*价格阶梯!$B$13,"")</f>
        <v/>
      </c>
      <c r="L307" s="29">
        <f>IFERROR(ROUND($H307*价格阶梯!$C$20/100/价格阶梯!$B$13,0)*价格阶梯!$B$13,"")</f>
        <v/>
      </c>
      <c r="M307" s="29">
        <f>IFERROR(ROUND($H307*价格阶梯!$C$21/100/价格阶梯!$B$13,0)*价格阶梯!$B$13,"")</f>
        <v/>
      </c>
      <c r="N307" s="29">
        <f>IFERROR(ROUND($H307*价格阶梯!$C$22/100/价格阶梯!$B$13,0)*价格阶梯!$B$13,"")</f>
        <v/>
      </c>
      <c r="O307" s="29">
        <f>IFERROR(ROUND($H307*价格阶梯!$C$23/100/价格阶梯!$B$13,0)*价格阶梯!$B$13,"")</f>
        <v/>
      </c>
      <c r="P307" s="29">
        <f>IFERROR(ROUND($H307*价格阶梯!$C$24/100/价格阶梯!$B$13,0)*价格阶梯!$B$13,"")</f>
        <v/>
      </c>
      <c r="Q307" s="29">
        <f>IFERROR(ROUND($H307*价格阶梯!$C$25/100/价格阶梯!$B$13,0)*价格阶梯!$B$13,"")</f>
        <v/>
      </c>
      <c r="R307" s="29">
        <f>IFERROR(ROUND($H307*价格阶梯!$C$26/100/价格阶梯!$B$13,0)*价格阶梯!$B$13,"")</f>
        <v/>
      </c>
    </row>
    <row r="308">
      <c r="A308" s="32">
        <f>$A307+1</f>
        <v/>
      </c>
      <c r="B308" s="9">
        <f>IF($A308="","",CHOOSE(WEEKDAY(A308,2),"周一","周二","周三","周四","周五","周六","周日"))</f>
        <v/>
      </c>
      <c r="C308" s="5" t="inlineStr">
        <is>
          <t>D3</t>
        </is>
      </c>
      <c r="D308" s="27" t="n">
        <v>0.984</v>
      </c>
      <c r="E308" s="21">
        <f>IF($C308="","",IF($C308="D1",1.5,IF($C308="D2",1.2,IF($C308="D3",0.95,IF($C308="D4",0.7,"")))))</f>
        <v/>
      </c>
      <c r="F308" s="21">
        <f>IF($C308="","",IF($C308="D1",2,IF($C308="D2",1.5,IF($C308="D3",1.1,IF($C308="D4",0.85,"")))))</f>
        <v/>
      </c>
      <c r="G308" s="9">
        <f>IF(OR($D308="",$E308=""),"",IF(AND($D308&gt;=$E308,$D308&lt;=$F308),"合规","超范围"))</f>
        <v/>
      </c>
      <c r="H308" s="29">
        <f>IFERROR(ROUND(价格阶梯!$B$4*$D308/价格阶梯!$B$13,0)*价格阶梯!$B$13,"")</f>
        <v/>
      </c>
      <c r="I308" s="29">
        <f>IFERROR(ROUND($H308*价格阶梯!$C$17/100/价格阶梯!$B$13,0)*价格阶梯!$B$13,"")</f>
        <v/>
      </c>
      <c r="J308" s="29">
        <f>IFERROR(ROUND($H308*价格阶梯!$C$18/100/价格阶梯!$B$13,0)*价格阶梯!$B$13,"")</f>
        <v/>
      </c>
      <c r="K308" s="29">
        <f>IFERROR(ROUND($H308*价格阶梯!$C$19/100/价格阶梯!$B$13,0)*价格阶梯!$B$13,"")</f>
        <v/>
      </c>
      <c r="L308" s="29">
        <f>IFERROR(ROUND($H308*价格阶梯!$C$20/100/价格阶梯!$B$13,0)*价格阶梯!$B$13,"")</f>
        <v/>
      </c>
      <c r="M308" s="29">
        <f>IFERROR(ROUND($H308*价格阶梯!$C$21/100/价格阶梯!$B$13,0)*价格阶梯!$B$13,"")</f>
        <v/>
      </c>
      <c r="N308" s="29">
        <f>IFERROR(ROUND($H308*价格阶梯!$C$22/100/价格阶梯!$B$13,0)*价格阶梯!$B$13,"")</f>
        <v/>
      </c>
      <c r="O308" s="29">
        <f>IFERROR(ROUND($H308*价格阶梯!$C$23/100/价格阶梯!$B$13,0)*价格阶梯!$B$13,"")</f>
        <v/>
      </c>
      <c r="P308" s="29">
        <f>IFERROR(ROUND($H308*价格阶梯!$C$24/100/价格阶梯!$B$13,0)*价格阶梯!$B$13,"")</f>
        <v/>
      </c>
      <c r="Q308" s="29">
        <f>IFERROR(ROUND($H308*价格阶梯!$C$25/100/价格阶梯!$B$13,0)*价格阶梯!$B$13,"")</f>
        <v/>
      </c>
      <c r="R308" s="29">
        <f>IFERROR(ROUND($H308*价格阶梯!$C$26/100/价格阶梯!$B$13,0)*价格阶梯!$B$13,"")</f>
        <v/>
      </c>
    </row>
    <row r="309">
      <c r="A309" s="32">
        <f>$A308+1</f>
        <v/>
      </c>
      <c r="B309" s="9">
        <f>IF($A309="","",CHOOSE(WEEKDAY(A309,2),"周一","周二","周三","周四","周五","周六","周日"))</f>
        <v/>
      </c>
      <c r="C309" s="5" t="inlineStr">
        <is>
          <t>D3</t>
        </is>
      </c>
      <c r="D309" s="27" t="n">
        <v>0.996</v>
      </c>
      <c r="E309" s="21">
        <f>IF($C309="","",IF($C309="D1",1.5,IF($C309="D2",1.2,IF($C309="D3",0.95,IF($C309="D4",0.7,"")))))</f>
        <v/>
      </c>
      <c r="F309" s="21">
        <f>IF($C309="","",IF($C309="D1",2,IF($C309="D2",1.5,IF($C309="D3",1.1,IF($C309="D4",0.85,"")))))</f>
        <v/>
      </c>
      <c r="G309" s="9">
        <f>IF(OR($D309="",$E309=""),"",IF(AND($D309&gt;=$E309,$D309&lt;=$F309),"合规","超范围"))</f>
        <v/>
      </c>
      <c r="H309" s="29">
        <f>IFERROR(ROUND(价格阶梯!$B$4*$D309/价格阶梯!$B$13,0)*价格阶梯!$B$13,"")</f>
        <v/>
      </c>
      <c r="I309" s="29">
        <f>IFERROR(ROUND($H309*价格阶梯!$C$17/100/价格阶梯!$B$13,0)*价格阶梯!$B$13,"")</f>
        <v/>
      </c>
      <c r="J309" s="29">
        <f>IFERROR(ROUND($H309*价格阶梯!$C$18/100/价格阶梯!$B$13,0)*价格阶梯!$B$13,"")</f>
        <v/>
      </c>
      <c r="K309" s="29">
        <f>IFERROR(ROUND($H309*价格阶梯!$C$19/100/价格阶梯!$B$13,0)*价格阶梯!$B$13,"")</f>
        <v/>
      </c>
      <c r="L309" s="29">
        <f>IFERROR(ROUND($H309*价格阶梯!$C$20/100/价格阶梯!$B$13,0)*价格阶梯!$B$13,"")</f>
        <v/>
      </c>
      <c r="M309" s="29">
        <f>IFERROR(ROUND($H309*价格阶梯!$C$21/100/价格阶梯!$B$13,0)*价格阶梯!$B$13,"")</f>
        <v/>
      </c>
      <c r="N309" s="29">
        <f>IFERROR(ROUND($H309*价格阶梯!$C$22/100/价格阶梯!$B$13,0)*价格阶梯!$B$13,"")</f>
        <v/>
      </c>
      <c r="O309" s="29">
        <f>IFERROR(ROUND($H309*价格阶梯!$C$23/100/价格阶梯!$B$13,0)*价格阶梯!$B$13,"")</f>
        <v/>
      </c>
      <c r="P309" s="29">
        <f>IFERROR(ROUND($H309*价格阶梯!$C$24/100/价格阶梯!$B$13,0)*价格阶梯!$B$13,"")</f>
        <v/>
      </c>
      <c r="Q309" s="29">
        <f>IFERROR(ROUND($H309*价格阶梯!$C$25/100/价格阶梯!$B$13,0)*价格阶梯!$B$13,"")</f>
        <v/>
      </c>
      <c r="R309" s="29">
        <f>IFERROR(ROUND($H309*价格阶梯!$C$26/100/价格阶梯!$B$13,0)*价格阶梯!$B$13,"")</f>
        <v/>
      </c>
    </row>
    <row r="310">
      <c r="A310" s="32">
        <f>$A309+1</f>
        <v/>
      </c>
      <c r="B310" s="9">
        <f>IF($A310="","",CHOOSE(WEEKDAY(A310,2),"周一","周二","周三","周四","周五","周六","周日"))</f>
        <v/>
      </c>
      <c r="C310" s="5" t="inlineStr">
        <is>
          <t>D3</t>
        </is>
      </c>
      <c r="D310" s="27" t="n">
        <v>1.008</v>
      </c>
      <c r="E310" s="21">
        <f>IF($C310="","",IF($C310="D1",1.5,IF($C310="D2",1.2,IF($C310="D3",0.95,IF($C310="D4",0.7,"")))))</f>
        <v/>
      </c>
      <c r="F310" s="21">
        <f>IF($C310="","",IF($C310="D1",2,IF($C310="D2",1.5,IF($C310="D3",1.1,IF($C310="D4",0.85,"")))))</f>
        <v/>
      </c>
      <c r="G310" s="9">
        <f>IF(OR($D310="",$E310=""),"",IF(AND($D310&gt;=$E310,$D310&lt;=$F310),"合规","超范围"))</f>
        <v/>
      </c>
      <c r="H310" s="29">
        <f>IFERROR(ROUND(价格阶梯!$B$4*$D310/价格阶梯!$B$13,0)*价格阶梯!$B$13,"")</f>
        <v/>
      </c>
      <c r="I310" s="29">
        <f>IFERROR(ROUND($H310*价格阶梯!$C$17/100/价格阶梯!$B$13,0)*价格阶梯!$B$13,"")</f>
        <v/>
      </c>
      <c r="J310" s="29">
        <f>IFERROR(ROUND($H310*价格阶梯!$C$18/100/价格阶梯!$B$13,0)*价格阶梯!$B$13,"")</f>
        <v/>
      </c>
      <c r="K310" s="29">
        <f>IFERROR(ROUND($H310*价格阶梯!$C$19/100/价格阶梯!$B$13,0)*价格阶梯!$B$13,"")</f>
        <v/>
      </c>
      <c r="L310" s="29">
        <f>IFERROR(ROUND($H310*价格阶梯!$C$20/100/价格阶梯!$B$13,0)*价格阶梯!$B$13,"")</f>
        <v/>
      </c>
      <c r="M310" s="29">
        <f>IFERROR(ROUND($H310*价格阶梯!$C$21/100/价格阶梯!$B$13,0)*价格阶梯!$B$13,"")</f>
        <v/>
      </c>
      <c r="N310" s="29">
        <f>IFERROR(ROUND($H310*价格阶梯!$C$22/100/价格阶梯!$B$13,0)*价格阶梯!$B$13,"")</f>
        <v/>
      </c>
      <c r="O310" s="29">
        <f>IFERROR(ROUND($H310*价格阶梯!$C$23/100/价格阶梯!$B$13,0)*价格阶梯!$B$13,"")</f>
        <v/>
      </c>
      <c r="P310" s="29">
        <f>IFERROR(ROUND($H310*价格阶梯!$C$24/100/价格阶梯!$B$13,0)*价格阶梯!$B$13,"")</f>
        <v/>
      </c>
      <c r="Q310" s="29">
        <f>IFERROR(ROUND($H310*价格阶梯!$C$25/100/价格阶梯!$B$13,0)*价格阶梯!$B$13,"")</f>
        <v/>
      </c>
      <c r="R310" s="29">
        <f>IFERROR(ROUND($H310*价格阶梯!$C$26/100/价格阶梯!$B$13,0)*价格阶梯!$B$13,"")</f>
        <v/>
      </c>
    </row>
    <row r="311">
      <c r="A311" s="32">
        <f>$A310+1</f>
        <v/>
      </c>
      <c r="B311" s="9">
        <f>IF($A311="","",CHOOSE(WEEKDAY(A311,2),"周一","周二","周三","周四","周五","周六","周日"))</f>
        <v/>
      </c>
      <c r="C311" s="5" t="inlineStr">
        <is>
          <t>D3</t>
        </is>
      </c>
      <c r="D311" s="27" t="n">
        <v>1.02</v>
      </c>
      <c r="E311" s="21">
        <f>IF($C311="","",IF($C311="D1",1.5,IF($C311="D2",1.2,IF($C311="D3",0.95,IF($C311="D4",0.7,"")))))</f>
        <v/>
      </c>
      <c r="F311" s="21">
        <f>IF($C311="","",IF($C311="D1",2,IF($C311="D2",1.5,IF($C311="D3",1.1,IF($C311="D4",0.85,"")))))</f>
        <v/>
      </c>
      <c r="G311" s="9">
        <f>IF(OR($D311="",$E311=""),"",IF(AND($D311&gt;=$E311,$D311&lt;=$F311),"合规","超范围"))</f>
        <v/>
      </c>
      <c r="H311" s="29">
        <f>IFERROR(ROUND(价格阶梯!$B$4*$D311/价格阶梯!$B$13,0)*价格阶梯!$B$13,"")</f>
        <v/>
      </c>
      <c r="I311" s="29">
        <f>IFERROR(ROUND($H311*价格阶梯!$C$17/100/价格阶梯!$B$13,0)*价格阶梯!$B$13,"")</f>
        <v/>
      </c>
      <c r="J311" s="29">
        <f>IFERROR(ROUND($H311*价格阶梯!$C$18/100/价格阶梯!$B$13,0)*价格阶梯!$B$13,"")</f>
        <v/>
      </c>
      <c r="K311" s="29">
        <f>IFERROR(ROUND($H311*价格阶梯!$C$19/100/价格阶梯!$B$13,0)*价格阶梯!$B$13,"")</f>
        <v/>
      </c>
      <c r="L311" s="29">
        <f>IFERROR(ROUND($H311*价格阶梯!$C$20/100/价格阶梯!$B$13,0)*价格阶梯!$B$13,"")</f>
        <v/>
      </c>
      <c r="M311" s="29">
        <f>IFERROR(ROUND($H311*价格阶梯!$C$21/100/价格阶梯!$B$13,0)*价格阶梯!$B$13,"")</f>
        <v/>
      </c>
      <c r="N311" s="29">
        <f>IFERROR(ROUND($H311*价格阶梯!$C$22/100/价格阶梯!$B$13,0)*价格阶梯!$B$13,"")</f>
        <v/>
      </c>
      <c r="O311" s="29">
        <f>IFERROR(ROUND($H311*价格阶梯!$C$23/100/价格阶梯!$B$13,0)*价格阶梯!$B$13,"")</f>
        <v/>
      </c>
      <c r="P311" s="29">
        <f>IFERROR(ROUND($H311*价格阶梯!$C$24/100/价格阶梯!$B$13,0)*价格阶梯!$B$13,"")</f>
        <v/>
      </c>
      <c r="Q311" s="29">
        <f>IFERROR(ROUND($H311*价格阶梯!$C$25/100/价格阶梯!$B$13,0)*价格阶梯!$B$13,"")</f>
        <v/>
      </c>
      <c r="R311" s="29">
        <f>IFERROR(ROUND($H311*价格阶梯!$C$26/100/价格阶梯!$B$13,0)*价格阶梯!$B$13,"")</f>
        <v/>
      </c>
    </row>
    <row r="312">
      <c r="A312" s="32">
        <f>$A311+1</f>
        <v/>
      </c>
      <c r="B312" s="9">
        <f>IF($A312="","",CHOOSE(WEEKDAY(A312,2),"周一","周二","周三","周四","周五","周六","周日"))</f>
        <v/>
      </c>
      <c r="C312" s="5" t="inlineStr">
        <is>
          <t>D3</t>
        </is>
      </c>
      <c r="D312" s="27" t="n">
        <v>1.032</v>
      </c>
      <c r="E312" s="21">
        <f>IF($C312="","",IF($C312="D1",1.5,IF($C312="D2",1.2,IF($C312="D3",0.95,IF($C312="D4",0.7,"")))))</f>
        <v/>
      </c>
      <c r="F312" s="21">
        <f>IF($C312="","",IF($C312="D1",2,IF($C312="D2",1.5,IF($C312="D3",1.1,IF($C312="D4",0.85,"")))))</f>
        <v/>
      </c>
      <c r="G312" s="9">
        <f>IF(OR($D312="",$E312=""),"",IF(AND($D312&gt;=$E312,$D312&lt;=$F312),"合规","超范围"))</f>
        <v/>
      </c>
      <c r="H312" s="29">
        <f>IFERROR(ROUND(价格阶梯!$B$4*$D312/价格阶梯!$B$13,0)*价格阶梯!$B$13,"")</f>
        <v/>
      </c>
      <c r="I312" s="29">
        <f>IFERROR(ROUND($H312*价格阶梯!$C$17/100/价格阶梯!$B$13,0)*价格阶梯!$B$13,"")</f>
        <v/>
      </c>
      <c r="J312" s="29">
        <f>IFERROR(ROUND($H312*价格阶梯!$C$18/100/价格阶梯!$B$13,0)*价格阶梯!$B$13,"")</f>
        <v/>
      </c>
      <c r="K312" s="29">
        <f>IFERROR(ROUND($H312*价格阶梯!$C$19/100/价格阶梯!$B$13,0)*价格阶梯!$B$13,"")</f>
        <v/>
      </c>
      <c r="L312" s="29">
        <f>IFERROR(ROUND($H312*价格阶梯!$C$20/100/价格阶梯!$B$13,0)*价格阶梯!$B$13,"")</f>
        <v/>
      </c>
      <c r="M312" s="29">
        <f>IFERROR(ROUND($H312*价格阶梯!$C$21/100/价格阶梯!$B$13,0)*价格阶梯!$B$13,"")</f>
        <v/>
      </c>
      <c r="N312" s="29">
        <f>IFERROR(ROUND($H312*价格阶梯!$C$22/100/价格阶梯!$B$13,0)*价格阶梯!$B$13,"")</f>
        <v/>
      </c>
      <c r="O312" s="29">
        <f>IFERROR(ROUND($H312*价格阶梯!$C$23/100/价格阶梯!$B$13,0)*价格阶梯!$B$13,"")</f>
        <v/>
      </c>
      <c r="P312" s="29">
        <f>IFERROR(ROUND($H312*价格阶梯!$C$24/100/价格阶梯!$B$13,0)*价格阶梯!$B$13,"")</f>
        <v/>
      </c>
      <c r="Q312" s="29">
        <f>IFERROR(ROUND($H312*价格阶梯!$C$25/100/价格阶梯!$B$13,0)*价格阶梯!$B$13,"")</f>
        <v/>
      </c>
      <c r="R312" s="29">
        <f>IFERROR(ROUND($H312*价格阶梯!$C$26/100/价格阶梯!$B$13,0)*价格阶梯!$B$13,"")</f>
        <v/>
      </c>
    </row>
    <row r="313">
      <c r="A313" s="32">
        <f>$A312+1</f>
        <v/>
      </c>
      <c r="B313" s="9">
        <f>IF($A313="","",CHOOSE(WEEKDAY(A313,2),"周一","周二","周三","周四","周五","周六","周日"))</f>
        <v/>
      </c>
      <c r="C313" s="5" t="inlineStr">
        <is>
          <t>D1</t>
        </is>
      </c>
      <c r="D313" s="27" t="n">
        <v>1.774</v>
      </c>
      <c r="E313" s="21">
        <f>IF($C313="","",IF($C313="D1",1.5,IF($C313="D2",1.2,IF($C313="D3",0.95,IF($C313="D4",0.7,"")))))</f>
        <v/>
      </c>
      <c r="F313" s="21">
        <f>IF($C313="","",IF($C313="D1",2,IF($C313="D2",1.5,IF($C313="D3",1.1,IF($C313="D4",0.85,"")))))</f>
        <v/>
      </c>
      <c r="G313" s="9">
        <f>IF(OR($D313="",$E313=""),"",IF(AND($D313&gt;=$E313,$D313&lt;=$F313),"合规","超范围"))</f>
        <v/>
      </c>
      <c r="H313" s="29">
        <f>IFERROR(ROUND(价格阶梯!$B$4*$D313/价格阶梯!$B$13,0)*价格阶梯!$B$13,"")</f>
        <v/>
      </c>
      <c r="I313" s="29">
        <f>IFERROR(ROUND($H313*价格阶梯!$C$17/100/价格阶梯!$B$13,0)*价格阶梯!$B$13,"")</f>
        <v/>
      </c>
      <c r="J313" s="29">
        <f>IFERROR(ROUND($H313*价格阶梯!$C$18/100/价格阶梯!$B$13,0)*价格阶梯!$B$13,"")</f>
        <v/>
      </c>
      <c r="K313" s="29">
        <f>IFERROR(ROUND($H313*价格阶梯!$C$19/100/价格阶梯!$B$13,0)*价格阶梯!$B$13,"")</f>
        <v/>
      </c>
      <c r="L313" s="29">
        <f>IFERROR(ROUND($H313*价格阶梯!$C$20/100/价格阶梯!$B$13,0)*价格阶梯!$B$13,"")</f>
        <v/>
      </c>
      <c r="M313" s="29">
        <f>IFERROR(ROUND($H313*价格阶梯!$C$21/100/价格阶梯!$B$13,0)*价格阶梯!$B$13,"")</f>
        <v/>
      </c>
      <c r="N313" s="29">
        <f>IFERROR(ROUND($H313*价格阶梯!$C$22/100/价格阶梯!$B$13,0)*价格阶梯!$B$13,"")</f>
        <v/>
      </c>
      <c r="O313" s="29">
        <f>IFERROR(ROUND($H313*价格阶梯!$C$23/100/价格阶梯!$B$13,0)*价格阶梯!$B$13,"")</f>
        <v/>
      </c>
      <c r="P313" s="29">
        <f>IFERROR(ROUND($H313*价格阶梯!$C$24/100/价格阶梯!$B$13,0)*价格阶梯!$B$13,"")</f>
        <v/>
      </c>
      <c r="Q313" s="29">
        <f>IFERROR(ROUND($H313*价格阶梯!$C$25/100/价格阶梯!$B$13,0)*价格阶梯!$B$13,"")</f>
        <v/>
      </c>
      <c r="R313" s="29">
        <f>IFERROR(ROUND($H313*价格阶梯!$C$26/100/价格阶梯!$B$13,0)*价格阶梯!$B$13,"")</f>
        <v/>
      </c>
    </row>
    <row r="314">
      <c r="A314" s="32">
        <f>$A313+1</f>
        <v/>
      </c>
      <c r="B314" s="9">
        <f>IF($A314="","",CHOOSE(WEEKDAY(A314,2),"周一","周二","周三","周四","周五","周六","周日"))</f>
        <v/>
      </c>
      <c r="C314" s="5" t="inlineStr">
        <is>
          <t>D1</t>
        </is>
      </c>
      <c r="D314" s="27" t="n">
        <v>1.786</v>
      </c>
      <c r="E314" s="21">
        <f>IF($C314="","",IF($C314="D1",1.5,IF($C314="D2",1.2,IF($C314="D3",0.95,IF($C314="D4",0.7,"")))))</f>
        <v/>
      </c>
      <c r="F314" s="21">
        <f>IF($C314="","",IF($C314="D1",2,IF($C314="D2",1.5,IF($C314="D3",1.1,IF($C314="D4",0.85,"")))))</f>
        <v/>
      </c>
      <c r="G314" s="9">
        <f>IF(OR($D314="",$E314=""),"",IF(AND($D314&gt;=$E314,$D314&lt;=$F314),"合规","超范围"))</f>
        <v/>
      </c>
      <c r="H314" s="29">
        <f>IFERROR(ROUND(价格阶梯!$B$4*$D314/价格阶梯!$B$13,0)*价格阶梯!$B$13,"")</f>
        <v/>
      </c>
      <c r="I314" s="29">
        <f>IFERROR(ROUND($H314*价格阶梯!$C$17/100/价格阶梯!$B$13,0)*价格阶梯!$B$13,"")</f>
        <v/>
      </c>
      <c r="J314" s="29">
        <f>IFERROR(ROUND($H314*价格阶梯!$C$18/100/价格阶梯!$B$13,0)*价格阶梯!$B$13,"")</f>
        <v/>
      </c>
      <c r="K314" s="29">
        <f>IFERROR(ROUND($H314*价格阶梯!$C$19/100/价格阶梯!$B$13,0)*价格阶梯!$B$13,"")</f>
        <v/>
      </c>
      <c r="L314" s="29">
        <f>IFERROR(ROUND($H314*价格阶梯!$C$20/100/价格阶梯!$B$13,0)*价格阶梯!$B$13,"")</f>
        <v/>
      </c>
      <c r="M314" s="29">
        <f>IFERROR(ROUND($H314*价格阶梯!$C$21/100/价格阶梯!$B$13,0)*价格阶梯!$B$13,"")</f>
        <v/>
      </c>
      <c r="N314" s="29">
        <f>IFERROR(ROUND($H314*价格阶梯!$C$22/100/价格阶梯!$B$13,0)*价格阶梯!$B$13,"")</f>
        <v/>
      </c>
      <c r="O314" s="29">
        <f>IFERROR(ROUND($H314*价格阶梯!$C$23/100/价格阶梯!$B$13,0)*价格阶梯!$B$13,"")</f>
        <v/>
      </c>
      <c r="P314" s="29">
        <f>IFERROR(ROUND($H314*价格阶梯!$C$24/100/价格阶梯!$B$13,0)*价格阶梯!$B$13,"")</f>
        <v/>
      </c>
      <c r="Q314" s="29">
        <f>IFERROR(ROUND($H314*价格阶梯!$C$25/100/价格阶梯!$B$13,0)*价格阶梯!$B$13,"")</f>
        <v/>
      </c>
      <c r="R314" s="29">
        <f>IFERROR(ROUND($H314*价格阶梯!$C$26/100/价格阶梯!$B$13,0)*价格阶梯!$B$13,"")</f>
        <v/>
      </c>
    </row>
    <row r="315">
      <c r="A315" s="32">
        <f>$A314+1</f>
        <v/>
      </c>
      <c r="B315" s="9">
        <f>IF($A315="","",CHOOSE(WEEKDAY(A315,2),"周一","周二","周三","周四","周五","周六","周日"))</f>
        <v/>
      </c>
      <c r="C315" s="5" t="inlineStr">
        <is>
          <t>D3</t>
        </is>
      </c>
      <c r="D315" s="27" t="n">
        <v>0.984</v>
      </c>
      <c r="E315" s="21">
        <f>IF($C315="","",IF($C315="D1",1.5,IF($C315="D2",1.2,IF($C315="D3",0.95,IF($C315="D4",0.7,"")))))</f>
        <v/>
      </c>
      <c r="F315" s="21">
        <f>IF($C315="","",IF($C315="D1",2,IF($C315="D2",1.5,IF($C315="D3",1.1,IF($C315="D4",0.85,"")))))</f>
        <v/>
      </c>
      <c r="G315" s="9">
        <f>IF(OR($D315="",$E315=""),"",IF(AND($D315&gt;=$E315,$D315&lt;=$F315),"合规","超范围"))</f>
        <v/>
      </c>
      <c r="H315" s="29">
        <f>IFERROR(ROUND(价格阶梯!$B$4*$D315/价格阶梯!$B$13,0)*价格阶梯!$B$13,"")</f>
        <v/>
      </c>
      <c r="I315" s="29">
        <f>IFERROR(ROUND($H315*价格阶梯!$C$17/100/价格阶梯!$B$13,0)*价格阶梯!$B$13,"")</f>
        <v/>
      </c>
      <c r="J315" s="29">
        <f>IFERROR(ROUND($H315*价格阶梯!$C$18/100/价格阶梯!$B$13,0)*价格阶梯!$B$13,"")</f>
        <v/>
      </c>
      <c r="K315" s="29">
        <f>IFERROR(ROUND($H315*价格阶梯!$C$19/100/价格阶梯!$B$13,0)*价格阶梯!$B$13,"")</f>
        <v/>
      </c>
      <c r="L315" s="29">
        <f>IFERROR(ROUND($H315*价格阶梯!$C$20/100/价格阶梯!$B$13,0)*价格阶梯!$B$13,"")</f>
        <v/>
      </c>
      <c r="M315" s="29">
        <f>IFERROR(ROUND($H315*价格阶梯!$C$21/100/价格阶梯!$B$13,0)*价格阶梯!$B$13,"")</f>
        <v/>
      </c>
      <c r="N315" s="29">
        <f>IFERROR(ROUND($H315*价格阶梯!$C$22/100/价格阶梯!$B$13,0)*价格阶梯!$B$13,"")</f>
        <v/>
      </c>
      <c r="O315" s="29">
        <f>IFERROR(ROUND($H315*价格阶梯!$C$23/100/价格阶梯!$B$13,0)*价格阶梯!$B$13,"")</f>
        <v/>
      </c>
      <c r="P315" s="29">
        <f>IFERROR(ROUND($H315*价格阶梯!$C$24/100/价格阶梯!$B$13,0)*价格阶梯!$B$13,"")</f>
        <v/>
      </c>
      <c r="Q315" s="29">
        <f>IFERROR(ROUND($H315*价格阶梯!$C$25/100/价格阶梯!$B$13,0)*价格阶梯!$B$13,"")</f>
        <v/>
      </c>
      <c r="R315" s="29">
        <f>IFERROR(ROUND($H315*价格阶梯!$C$26/100/价格阶梯!$B$13,0)*价格阶梯!$B$13,"")</f>
        <v/>
      </c>
    </row>
    <row r="316">
      <c r="A316" s="32">
        <f>$A315+1</f>
        <v/>
      </c>
      <c r="B316" s="9">
        <f>IF($A316="","",CHOOSE(WEEKDAY(A316,2),"周一","周二","周三","周四","周五","周六","周日"))</f>
        <v/>
      </c>
      <c r="C316" s="5" t="inlineStr">
        <is>
          <t>D3</t>
        </is>
      </c>
      <c r="D316" s="27" t="n">
        <v>0.996</v>
      </c>
      <c r="E316" s="21">
        <f>IF($C316="","",IF($C316="D1",1.5,IF($C316="D2",1.2,IF($C316="D3",0.95,IF($C316="D4",0.7,"")))))</f>
        <v/>
      </c>
      <c r="F316" s="21">
        <f>IF($C316="","",IF($C316="D1",2,IF($C316="D2",1.5,IF($C316="D3",1.1,IF($C316="D4",0.85,"")))))</f>
        <v/>
      </c>
      <c r="G316" s="9">
        <f>IF(OR($D316="",$E316=""),"",IF(AND($D316&gt;=$E316,$D316&lt;=$F316),"合规","超范围"))</f>
        <v/>
      </c>
      <c r="H316" s="29">
        <f>IFERROR(ROUND(价格阶梯!$B$4*$D316/价格阶梯!$B$13,0)*价格阶梯!$B$13,"")</f>
        <v/>
      </c>
      <c r="I316" s="29">
        <f>IFERROR(ROUND($H316*价格阶梯!$C$17/100/价格阶梯!$B$13,0)*价格阶梯!$B$13,"")</f>
        <v/>
      </c>
      <c r="J316" s="29">
        <f>IFERROR(ROUND($H316*价格阶梯!$C$18/100/价格阶梯!$B$13,0)*价格阶梯!$B$13,"")</f>
        <v/>
      </c>
      <c r="K316" s="29">
        <f>IFERROR(ROUND($H316*价格阶梯!$C$19/100/价格阶梯!$B$13,0)*价格阶梯!$B$13,"")</f>
        <v/>
      </c>
      <c r="L316" s="29">
        <f>IFERROR(ROUND($H316*价格阶梯!$C$20/100/价格阶梯!$B$13,0)*价格阶梯!$B$13,"")</f>
        <v/>
      </c>
      <c r="M316" s="29">
        <f>IFERROR(ROUND($H316*价格阶梯!$C$21/100/价格阶梯!$B$13,0)*价格阶梯!$B$13,"")</f>
        <v/>
      </c>
      <c r="N316" s="29">
        <f>IFERROR(ROUND($H316*价格阶梯!$C$22/100/价格阶梯!$B$13,0)*价格阶梯!$B$13,"")</f>
        <v/>
      </c>
      <c r="O316" s="29">
        <f>IFERROR(ROUND($H316*价格阶梯!$C$23/100/价格阶梯!$B$13,0)*价格阶梯!$B$13,"")</f>
        <v/>
      </c>
      <c r="P316" s="29">
        <f>IFERROR(ROUND($H316*价格阶梯!$C$24/100/价格阶梯!$B$13,0)*价格阶梯!$B$13,"")</f>
        <v/>
      </c>
      <c r="Q316" s="29">
        <f>IFERROR(ROUND($H316*价格阶梯!$C$25/100/价格阶梯!$B$13,0)*价格阶梯!$B$13,"")</f>
        <v/>
      </c>
      <c r="R316" s="29">
        <f>IFERROR(ROUND($H316*价格阶梯!$C$26/100/价格阶梯!$B$13,0)*价格阶梯!$B$13,"")</f>
        <v/>
      </c>
    </row>
    <row r="317">
      <c r="A317" s="32">
        <f>$A316+1</f>
        <v/>
      </c>
      <c r="B317" s="9">
        <f>IF($A317="","",CHOOSE(WEEKDAY(A317,2),"周一","周二","周三","周四","周五","周六","周日"))</f>
        <v/>
      </c>
      <c r="C317" s="5" t="inlineStr">
        <is>
          <t>D3</t>
        </is>
      </c>
      <c r="D317" s="27" t="n">
        <v>1.008</v>
      </c>
      <c r="E317" s="21">
        <f>IF($C317="","",IF($C317="D1",1.5,IF($C317="D2",1.2,IF($C317="D3",0.95,IF($C317="D4",0.7,"")))))</f>
        <v/>
      </c>
      <c r="F317" s="21">
        <f>IF($C317="","",IF($C317="D1",2,IF($C317="D2",1.5,IF($C317="D3",1.1,IF($C317="D4",0.85,"")))))</f>
        <v/>
      </c>
      <c r="G317" s="9">
        <f>IF(OR($D317="",$E317=""),"",IF(AND($D317&gt;=$E317,$D317&lt;=$F317),"合规","超范围"))</f>
        <v/>
      </c>
      <c r="H317" s="29">
        <f>IFERROR(ROUND(价格阶梯!$B$4*$D317/价格阶梯!$B$13,0)*价格阶梯!$B$13,"")</f>
        <v/>
      </c>
      <c r="I317" s="29">
        <f>IFERROR(ROUND($H317*价格阶梯!$C$17/100/价格阶梯!$B$13,0)*价格阶梯!$B$13,"")</f>
        <v/>
      </c>
      <c r="J317" s="29">
        <f>IFERROR(ROUND($H317*价格阶梯!$C$18/100/价格阶梯!$B$13,0)*价格阶梯!$B$13,"")</f>
        <v/>
      </c>
      <c r="K317" s="29">
        <f>IFERROR(ROUND($H317*价格阶梯!$C$19/100/价格阶梯!$B$13,0)*价格阶梯!$B$13,"")</f>
        <v/>
      </c>
      <c r="L317" s="29">
        <f>IFERROR(ROUND($H317*价格阶梯!$C$20/100/价格阶梯!$B$13,0)*价格阶梯!$B$13,"")</f>
        <v/>
      </c>
      <c r="M317" s="29">
        <f>IFERROR(ROUND($H317*价格阶梯!$C$21/100/价格阶梯!$B$13,0)*价格阶梯!$B$13,"")</f>
        <v/>
      </c>
      <c r="N317" s="29">
        <f>IFERROR(ROUND($H317*价格阶梯!$C$22/100/价格阶梯!$B$13,0)*价格阶梯!$B$13,"")</f>
        <v/>
      </c>
      <c r="O317" s="29">
        <f>IFERROR(ROUND($H317*价格阶梯!$C$23/100/价格阶梯!$B$13,0)*价格阶梯!$B$13,"")</f>
        <v/>
      </c>
      <c r="P317" s="29">
        <f>IFERROR(ROUND($H317*价格阶梯!$C$24/100/价格阶梯!$B$13,0)*价格阶梯!$B$13,"")</f>
        <v/>
      </c>
      <c r="Q317" s="29">
        <f>IFERROR(ROUND($H317*价格阶梯!$C$25/100/价格阶梯!$B$13,0)*价格阶梯!$B$13,"")</f>
        <v/>
      </c>
      <c r="R317" s="29">
        <f>IFERROR(ROUND($H317*价格阶梯!$C$26/100/价格阶梯!$B$13,0)*价格阶梯!$B$13,"")</f>
        <v/>
      </c>
    </row>
    <row r="318">
      <c r="A318" s="32">
        <f>$A317+1</f>
        <v/>
      </c>
      <c r="B318" s="9">
        <f>IF($A318="","",CHOOSE(WEEKDAY(A318,2),"周一","周二","周三","周四","周五","周六","周日"))</f>
        <v/>
      </c>
      <c r="C318" s="5" t="inlineStr">
        <is>
          <t>D3</t>
        </is>
      </c>
      <c r="D318" s="27" t="n">
        <v>1.02</v>
      </c>
      <c r="E318" s="21">
        <f>IF($C318="","",IF($C318="D1",1.5,IF($C318="D2",1.2,IF($C318="D3",0.95,IF($C318="D4",0.7,"")))))</f>
        <v/>
      </c>
      <c r="F318" s="21">
        <f>IF($C318="","",IF($C318="D1",2,IF($C318="D2",1.5,IF($C318="D3",1.1,IF($C318="D4",0.85,"")))))</f>
        <v/>
      </c>
      <c r="G318" s="9">
        <f>IF(OR($D318="",$E318=""),"",IF(AND($D318&gt;=$E318,$D318&lt;=$F318),"合规","超范围"))</f>
        <v/>
      </c>
      <c r="H318" s="29">
        <f>IFERROR(ROUND(价格阶梯!$B$4*$D318/价格阶梯!$B$13,0)*价格阶梯!$B$13,"")</f>
        <v/>
      </c>
      <c r="I318" s="29">
        <f>IFERROR(ROUND($H318*价格阶梯!$C$17/100/价格阶梯!$B$13,0)*价格阶梯!$B$13,"")</f>
        <v/>
      </c>
      <c r="J318" s="29">
        <f>IFERROR(ROUND($H318*价格阶梯!$C$18/100/价格阶梯!$B$13,0)*价格阶梯!$B$13,"")</f>
        <v/>
      </c>
      <c r="K318" s="29">
        <f>IFERROR(ROUND($H318*价格阶梯!$C$19/100/价格阶梯!$B$13,0)*价格阶梯!$B$13,"")</f>
        <v/>
      </c>
      <c r="L318" s="29">
        <f>IFERROR(ROUND($H318*价格阶梯!$C$20/100/价格阶梯!$B$13,0)*价格阶梯!$B$13,"")</f>
        <v/>
      </c>
      <c r="M318" s="29">
        <f>IFERROR(ROUND($H318*价格阶梯!$C$21/100/价格阶梯!$B$13,0)*价格阶梯!$B$13,"")</f>
        <v/>
      </c>
      <c r="N318" s="29">
        <f>IFERROR(ROUND($H318*价格阶梯!$C$22/100/价格阶梯!$B$13,0)*价格阶梯!$B$13,"")</f>
        <v/>
      </c>
      <c r="O318" s="29">
        <f>IFERROR(ROUND($H318*价格阶梯!$C$23/100/价格阶梯!$B$13,0)*价格阶梯!$B$13,"")</f>
        <v/>
      </c>
      <c r="P318" s="29">
        <f>IFERROR(ROUND($H318*价格阶梯!$C$24/100/价格阶梯!$B$13,0)*价格阶梯!$B$13,"")</f>
        <v/>
      </c>
      <c r="Q318" s="29">
        <f>IFERROR(ROUND($H318*价格阶梯!$C$25/100/价格阶梯!$B$13,0)*价格阶梯!$B$13,"")</f>
        <v/>
      </c>
      <c r="R318" s="29">
        <f>IFERROR(ROUND($H318*价格阶梯!$C$26/100/价格阶梯!$B$13,0)*价格阶梯!$B$13,"")</f>
        <v/>
      </c>
    </row>
    <row r="319">
      <c r="A319" s="32">
        <f>$A318+1</f>
        <v/>
      </c>
      <c r="B319" s="9">
        <f>IF($A319="","",CHOOSE(WEEKDAY(A319,2),"周一","周二","周三","周四","周五","周六","周日"))</f>
        <v/>
      </c>
      <c r="C319" s="5" t="inlineStr">
        <is>
          <t>D3</t>
        </is>
      </c>
      <c r="D319" s="27" t="n">
        <v>1.032</v>
      </c>
      <c r="E319" s="21">
        <f>IF($C319="","",IF($C319="D1",1.5,IF($C319="D2",1.2,IF($C319="D3",0.95,IF($C319="D4",0.7,"")))))</f>
        <v/>
      </c>
      <c r="F319" s="21">
        <f>IF($C319="","",IF($C319="D1",2,IF($C319="D2",1.5,IF($C319="D3",1.1,IF($C319="D4",0.85,"")))))</f>
        <v/>
      </c>
      <c r="G319" s="9">
        <f>IF(OR($D319="",$E319=""),"",IF(AND($D319&gt;=$E319,$D319&lt;=$F319),"合规","超范围"))</f>
        <v/>
      </c>
      <c r="H319" s="29">
        <f>IFERROR(ROUND(价格阶梯!$B$4*$D319/价格阶梯!$B$13,0)*价格阶梯!$B$13,"")</f>
        <v/>
      </c>
      <c r="I319" s="29">
        <f>IFERROR(ROUND($H319*价格阶梯!$C$17/100/价格阶梯!$B$13,0)*价格阶梯!$B$13,"")</f>
        <v/>
      </c>
      <c r="J319" s="29">
        <f>IFERROR(ROUND($H319*价格阶梯!$C$18/100/价格阶梯!$B$13,0)*价格阶梯!$B$13,"")</f>
        <v/>
      </c>
      <c r="K319" s="29">
        <f>IFERROR(ROUND($H319*价格阶梯!$C$19/100/价格阶梯!$B$13,0)*价格阶梯!$B$13,"")</f>
        <v/>
      </c>
      <c r="L319" s="29">
        <f>IFERROR(ROUND($H319*价格阶梯!$C$20/100/价格阶梯!$B$13,0)*价格阶梯!$B$13,"")</f>
        <v/>
      </c>
      <c r="M319" s="29">
        <f>IFERROR(ROUND($H319*价格阶梯!$C$21/100/价格阶梯!$B$13,0)*价格阶梯!$B$13,"")</f>
        <v/>
      </c>
      <c r="N319" s="29">
        <f>IFERROR(ROUND($H319*价格阶梯!$C$22/100/价格阶梯!$B$13,0)*价格阶梯!$B$13,"")</f>
        <v/>
      </c>
      <c r="O319" s="29">
        <f>IFERROR(ROUND($H319*价格阶梯!$C$23/100/价格阶梯!$B$13,0)*价格阶梯!$B$13,"")</f>
        <v/>
      </c>
      <c r="P319" s="29">
        <f>IFERROR(ROUND($H319*价格阶梯!$C$24/100/价格阶梯!$B$13,0)*价格阶梯!$B$13,"")</f>
        <v/>
      </c>
      <c r="Q319" s="29">
        <f>IFERROR(ROUND($H319*价格阶梯!$C$25/100/价格阶梯!$B$13,0)*价格阶梯!$B$13,"")</f>
        <v/>
      </c>
      <c r="R319" s="29">
        <f>IFERROR(ROUND($H319*价格阶梯!$C$26/100/价格阶梯!$B$13,0)*价格阶梯!$B$13,"")</f>
        <v/>
      </c>
    </row>
    <row r="320">
      <c r="A320" s="32">
        <f>$A319+1</f>
        <v/>
      </c>
      <c r="B320" s="9">
        <f>IF($A320="","",CHOOSE(WEEKDAY(A320,2),"周一","周二","周三","周四","周五","周六","周日"))</f>
        <v/>
      </c>
      <c r="C320" s="5" t="inlineStr">
        <is>
          <t>D3</t>
        </is>
      </c>
      <c r="D320" s="27" t="n">
        <v>1.044</v>
      </c>
      <c r="E320" s="21">
        <f>IF($C320="","",IF($C320="D1",1.5,IF($C320="D2",1.2,IF($C320="D3",0.95,IF($C320="D4",0.7,"")))))</f>
        <v/>
      </c>
      <c r="F320" s="21">
        <f>IF($C320="","",IF($C320="D1",2,IF($C320="D2",1.5,IF($C320="D3",1.1,IF($C320="D4",0.85,"")))))</f>
        <v/>
      </c>
      <c r="G320" s="9">
        <f>IF(OR($D320="",$E320=""),"",IF(AND($D320&gt;=$E320,$D320&lt;=$F320),"合规","超范围"))</f>
        <v/>
      </c>
      <c r="H320" s="29">
        <f>IFERROR(ROUND(价格阶梯!$B$4*$D320/价格阶梯!$B$13,0)*价格阶梯!$B$13,"")</f>
        <v/>
      </c>
      <c r="I320" s="29">
        <f>IFERROR(ROUND($H320*价格阶梯!$C$17/100/价格阶梯!$B$13,0)*价格阶梯!$B$13,"")</f>
        <v/>
      </c>
      <c r="J320" s="29">
        <f>IFERROR(ROUND($H320*价格阶梯!$C$18/100/价格阶梯!$B$13,0)*价格阶梯!$B$13,"")</f>
        <v/>
      </c>
      <c r="K320" s="29">
        <f>IFERROR(ROUND($H320*价格阶梯!$C$19/100/价格阶梯!$B$13,0)*价格阶梯!$B$13,"")</f>
        <v/>
      </c>
      <c r="L320" s="29">
        <f>IFERROR(ROUND($H320*价格阶梯!$C$20/100/价格阶梯!$B$13,0)*价格阶梯!$B$13,"")</f>
        <v/>
      </c>
      <c r="M320" s="29">
        <f>IFERROR(ROUND($H320*价格阶梯!$C$21/100/价格阶梯!$B$13,0)*价格阶梯!$B$13,"")</f>
        <v/>
      </c>
      <c r="N320" s="29">
        <f>IFERROR(ROUND($H320*价格阶梯!$C$22/100/价格阶梯!$B$13,0)*价格阶梯!$B$13,"")</f>
        <v/>
      </c>
      <c r="O320" s="29">
        <f>IFERROR(ROUND($H320*价格阶梯!$C$23/100/价格阶梯!$B$13,0)*价格阶梯!$B$13,"")</f>
        <v/>
      </c>
      <c r="P320" s="29">
        <f>IFERROR(ROUND($H320*价格阶梯!$C$24/100/价格阶梯!$B$13,0)*价格阶梯!$B$13,"")</f>
        <v/>
      </c>
      <c r="Q320" s="29">
        <f>IFERROR(ROUND($H320*价格阶梯!$C$25/100/价格阶梯!$B$13,0)*价格阶梯!$B$13,"")</f>
        <v/>
      </c>
      <c r="R320" s="29">
        <f>IFERROR(ROUND($H320*价格阶梯!$C$26/100/价格阶梯!$B$13,0)*价格阶梯!$B$13,"")</f>
        <v/>
      </c>
    </row>
    <row r="321">
      <c r="A321" s="32">
        <f>$A320+1</f>
        <v/>
      </c>
      <c r="B321" s="9">
        <f>IF($A321="","",CHOOSE(WEEKDAY(A321,2),"周一","周二","周三","周四","周五","周六","周日"))</f>
        <v/>
      </c>
      <c r="C321" s="5" t="inlineStr">
        <is>
          <t>D3</t>
        </is>
      </c>
      <c r="D321" s="27" t="n">
        <v>1.056</v>
      </c>
      <c r="E321" s="21">
        <f>IF($C321="","",IF($C321="D1",1.5,IF($C321="D2",1.2,IF($C321="D3",0.95,IF($C321="D4",0.7,"")))))</f>
        <v/>
      </c>
      <c r="F321" s="21">
        <f>IF($C321="","",IF($C321="D1",2,IF($C321="D2",1.5,IF($C321="D3",1.1,IF($C321="D4",0.85,"")))))</f>
        <v/>
      </c>
      <c r="G321" s="9">
        <f>IF(OR($D321="",$E321=""),"",IF(AND($D321&gt;=$E321,$D321&lt;=$F321),"合规","超范围"))</f>
        <v/>
      </c>
      <c r="H321" s="29">
        <f>IFERROR(ROUND(价格阶梯!$B$4*$D321/价格阶梯!$B$13,0)*价格阶梯!$B$13,"")</f>
        <v/>
      </c>
      <c r="I321" s="29">
        <f>IFERROR(ROUND($H321*价格阶梯!$C$17/100/价格阶梯!$B$13,0)*价格阶梯!$B$13,"")</f>
        <v/>
      </c>
      <c r="J321" s="29">
        <f>IFERROR(ROUND($H321*价格阶梯!$C$18/100/价格阶梯!$B$13,0)*价格阶梯!$B$13,"")</f>
        <v/>
      </c>
      <c r="K321" s="29">
        <f>IFERROR(ROUND($H321*价格阶梯!$C$19/100/价格阶梯!$B$13,0)*价格阶梯!$B$13,"")</f>
        <v/>
      </c>
      <c r="L321" s="29">
        <f>IFERROR(ROUND($H321*价格阶梯!$C$20/100/价格阶梯!$B$13,0)*价格阶梯!$B$13,"")</f>
        <v/>
      </c>
      <c r="M321" s="29">
        <f>IFERROR(ROUND($H321*价格阶梯!$C$21/100/价格阶梯!$B$13,0)*价格阶梯!$B$13,"")</f>
        <v/>
      </c>
      <c r="N321" s="29">
        <f>IFERROR(ROUND($H321*价格阶梯!$C$22/100/价格阶梯!$B$13,0)*价格阶梯!$B$13,"")</f>
        <v/>
      </c>
      <c r="O321" s="29">
        <f>IFERROR(ROUND($H321*价格阶梯!$C$23/100/价格阶梯!$B$13,0)*价格阶梯!$B$13,"")</f>
        <v/>
      </c>
      <c r="P321" s="29">
        <f>IFERROR(ROUND($H321*价格阶梯!$C$24/100/价格阶梯!$B$13,0)*价格阶梯!$B$13,"")</f>
        <v/>
      </c>
      <c r="Q321" s="29">
        <f>IFERROR(ROUND($H321*价格阶梯!$C$25/100/价格阶梯!$B$13,0)*价格阶梯!$B$13,"")</f>
        <v/>
      </c>
      <c r="R321" s="29">
        <f>IFERROR(ROUND($H321*价格阶梯!$C$26/100/价格阶梯!$B$13,0)*价格阶梯!$B$13,"")</f>
        <v/>
      </c>
    </row>
    <row r="322">
      <c r="A322" s="32">
        <f>$A321+1</f>
        <v/>
      </c>
      <c r="B322" s="9">
        <f>IF($A322="","",CHOOSE(WEEKDAY(A322,2),"周一","周二","周三","周四","周五","周六","周日"))</f>
        <v/>
      </c>
      <c r="C322" s="5" t="inlineStr">
        <is>
          <t>D3</t>
        </is>
      </c>
      <c r="D322" s="27" t="n">
        <v>0.984</v>
      </c>
      <c r="E322" s="21">
        <f>IF($C322="","",IF($C322="D1",1.5,IF($C322="D2",1.2,IF($C322="D3",0.95,IF($C322="D4",0.7,"")))))</f>
        <v/>
      </c>
      <c r="F322" s="21">
        <f>IF($C322="","",IF($C322="D1",2,IF($C322="D2",1.5,IF($C322="D3",1.1,IF($C322="D4",0.85,"")))))</f>
        <v/>
      </c>
      <c r="G322" s="9">
        <f>IF(OR($D322="",$E322=""),"",IF(AND($D322&gt;=$E322,$D322&lt;=$F322),"合规","超范围"))</f>
        <v/>
      </c>
      <c r="H322" s="29">
        <f>IFERROR(ROUND(价格阶梯!$B$4*$D322/价格阶梯!$B$13,0)*价格阶梯!$B$13,"")</f>
        <v/>
      </c>
      <c r="I322" s="29">
        <f>IFERROR(ROUND($H322*价格阶梯!$C$17/100/价格阶梯!$B$13,0)*价格阶梯!$B$13,"")</f>
        <v/>
      </c>
      <c r="J322" s="29">
        <f>IFERROR(ROUND($H322*价格阶梯!$C$18/100/价格阶梯!$B$13,0)*价格阶梯!$B$13,"")</f>
        <v/>
      </c>
      <c r="K322" s="29">
        <f>IFERROR(ROUND($H322*价格阶梯!$C$19/100/价格阶梯!$B$13,0)*价格阶梯!$B$13,"")</f>
        <v/>
      </c>
      <c r="L322" s="29">
        <f>IFERROR(ROUND($H322*价格阶梯!$C$20/100/价格阶梯!$B$13,0)*价格阶梯!$B$13,"")</f>
        <v/>
      </c>
      <c r="M322" s="29">
        <f>IFERROR(ROUND($H322*价格阶梯!$C$21/100/价格阶梯!$B$13,0)*价格阶梯!$B$13,"")</f>
        <v/>
      </c>
      <c r="N322" s="29">
        <f>IFERROR(ROUND($H322*价格阶梯!$C$22/100/价格阶梯!$B$13,0)*价格阶梯!$B$13,"")</f>
        <v/>
      </c>
      <c r="O322" s="29">
        <f>IFERROR(ROUND($H322*价格阶梯!$C$23/100/价格阶梯!$B$13,0)*价格阶梯!$B$13,"")</f>
        <v/>
      </c>
      <c r="P322" s="29">
        <f>IFERROR(ROUND($H322*价格阶梯!$C$24/100/价格阶梯!$B$13,0)*价格阶梯!$B$13,"")</f>
        <v/>
      </c>
      <c r="Q322" s="29">
        <f>IFERROR(ROUND($H322*价格阶梯!$C$25/100/价格阶梯!$B$13,0)*价格阶梯!$B$13,"")</f>
        <v/>
      </c>
      <c r="R322" s="29">
        <f>IFERROR(ROUND($H322*价格阶梯!$C$26/100/价格阶梯!$B$13,0)*价格阶梯!$B$13,"")</f>
        <v/>
      </c>
    </row>
    <row r="323">
      <c r="A323" s="32">
        <f>$A322+1</f>
        <v/>
      </c>
      <c r="B323" s="9">
        <f>IF($A323="","",CHOOSE(WEEKDAY(A323,2),"周一","周二","周三","周四","周五","周六","周日"))</f>
        <v/>
      </c>
      <c r="C323" s="5" t="inlineStr">
        <is>
          <t>D3</t>
        </is>
      </c>
      <c r="D323" s="27" t="n">
        <v>0.996</v>
      </c>
      <c r="E323" s="21">
        <f>IF($C323="","",IF($C323="D1",1.5,IF($C323="D2",1.2,IF($C323="D3",0.95,IF($C323="D4",0.7,"")))))</f>
        <v/>
      </c>
      <c r="F323" s="21">
        <f>IF($C323="","",IF($C323="D1",2,IF($C323="D2",1.5,IF($C323="D3",1.1,IF($C323="D4",0.85,"")))))</f>
        <v/>
      </c>
      <c r="G323" s="9">
        <f>IF(OR($D323="",$E323=""),"",IF(AND($D323&gt;=$E323,$D323&lt;=$F323),"合规","超范围"))</f>
        <v/>
      </c>
      <c r="H323" s="29">
        <f>IFERROR(ROUND(价格阶梯!$B$4*$D323/价格阶梯!$B$13,0)*价格阶梯!$B$13,"")</f>
        <v/>
      </c>
      <c r="I323" s="29">
        <f>IFERROR(ROUND($H323*价格阶梯!$C$17/100/价格阶梯!$B$13,0)*价格阶梯!$B$13,"")</f>
        <v/>
      </c>
      <c r="J323" s="29">
        <f>IFERROR(ROUND($H323*价格阶梯!$C$18/100/价格阶梯!$B$13,0)*价格阶梯!$B$13,"")</f>
        <v/>
      </c>
      <c r="K323" s="29">
        <f>IFERROR(ROUND($H323*价格阶梯!$C$19/100/价格阶梯!$B$13,0)*价格阶梯!$B$13,"")</f>
        <v/>
      </c>
      <c r="L323" s="29">
        <f>IFERROR(ROUND($H323*价格阶梯!$C$20/100/价格阶梯!$B$13,0)*价格阶梯!$B$13,"")</f>
        <v/>
      </c>
      <c r="M323" s="29">
        <f>IFERROR(ROUND($H323*价格阶梯!$C$21/100/价格阶梯!$B$13,0)*价格阶梯!$B$13,"")</f>
        <v/>
      </c>
      <c r="N323" s="29">
        <f>IFERROR(ROUND($H323*价格阶梯!$C$22/100/价格阶梯!$B$13,0)*价格阶梯!$B$13,"")</f>
        <v/>
      </c>
      <c r="O323" s="29">
        <f>IFERROR(ROUND($H323*价格阶梯!$C$23/100/价格阶梯!$B$13,0)*价格阶梯!$B$13,"")</f>
        <v/>
      </c>
      <c r="P323" s="29">
        <f>IFERROR(ROUND($H323*价格阶梯!$C$24/100/价格阶梯!$B$13,0)*价格阶梯!$B$13,"")</f>
        <v/>
      </c>
      <c r="Q323" s="29">
        <f>IFERROR(ROUND($H323*价格阶梯!$C$25/100/价格阶梯!$B$13,0)*价格阶梯!$B$13,"")</f>
        <v/>
      </c>
      <c r="R323" s="29">
        <f>IFERROR(ROUND($H323*价格阶梯!$C$26/100/价格阶梯!$B$13,0)*价格阶梯!$B$13,"")</f>
        <v/>
      </c>
    </row>
    <row r="324">
      <c r="A324" s="32">
        <f>$A323+1</f>
        <v/>
      </c>
      <c r="B324" s="9">
        <f>IF($A324="","",CHOOSE(WEEKDAY(A324,2),"周一","周二","周三","周四","周五","周六","周日"))</f>
        <v/>
      </c>
      <c r="C324" s="5" t="inlineStr">
        <is>
          <t>D3</t>
        </is>
      </c>
      <c r="D324" s="27" t="n">
        <v>1.008</v>
      </c>
      <c r="E324" s="21">
        <f>IF($C324="","",IF($C324="D1",1.5,IF($C324="D2",1.2,IF($C324="D3",0.95,IF($C324="D4",0.7,"")))))</f>
        <v/>
      </c>
      <c r="F324" s="21">
        <f>IF($C324="","",IF($C324="D1",2,IF($C324="D2",1.5,IF($C324="D3",1.1,IF($C324="D4",0.85,"")))))</f>
        <v/>
      </c>
      <c r="G324" s="9">
        <f>IF(OR($D324="",$E324=""),"",IF(AND($D324&gt;=$E324,$D324&lt;=$F324),"合规","超范围"))</f>
        <v/>
      </c>
      <c r="H324" s="29">
        <f>IFERROR(ROUND(价格阶梯!$B$4*$D324/价格阶梯!$B$13,0)*价格阶梯!$B$13,"")</f>
        <v/>
      </c>
      <c r="I324" s="29">
        <f>IFERROR(ROUND($H324*价格阶梯!$C$17/100/价格阶梯!$B$13,0)*价格阶梯!$B$13,"")</f>
        <v/>
      </c>
      <c r="J324" s="29">
        <f>IFERROR(ROUND($H324*价格阶梯!$C$18/100/价格阶梯!$B$13,0)*价格阶梯!$B$13,"")</f>
        <v/>
      </c>
      <c r="K324" s="29">
        <f>IFERROR(ROUND($H324*价格阶梯!$C$19/100/价格阶梯!$B$13,0)*价格阶梯!$B$13,"")</f>
        <v/>
      </c>
      <c r="L324" s="29">
        <f>IFERROR(ROUND($H324*价格阶梯!$C$20/100/价格阶梯!$B$13,0)*价格阶梯!$B$13,"")</f>
        <v/>
      </c>
      <c r="M324" s="29">
        <f>IFERROR(ROUND($H324*价格阶梯!$C$21/100/价格阶梯!$B$13,0)*价格阶梯!$B$13,"")</f>
        <v/>
      </c>
      <c r="N324" s="29">
        <f>IFERROR(ROUND($H324*价格阶梯!$C$22/100/价格阶梯!$B$13,0)*价格阶梯!$B$13,"")</f>
        <v/>
      </c>
      <c r="O324" s="29">
        <f>IFERROR(ROUND($H324*价格阶梯!$C$23/100/价格阶梯!$B$13,0)*价格阶梯!$B$13,"")</f>
        <v/>
      </c>
      <c r="P324" s="29">
        <f>IFERROR(ROUND($H324*价格阶梯!$C$24/100/价格阶梯!$B$13,0)*价格阶梯!$B$13,"")</f>
        <v/>
      </c>
      <c r="Q324" s="29">
        <f>IFERROR(ROUND($H324*价格阶梯!$C$25/100/价格阶梯!$B$13,0)*价格阶梯!$B$13,"")</f>
        <v/>
      </c>
      <c r="R324" s="29">
        <f>IFERROR(ROUND($H324*价格阶梯!$C$26/100/价格阶梯!$B$13,0)*价格阶梯!$B$13,"")</f>
        <v/>
      </c>
    </row>
    <row r="325">
      <c r="A325" s="32">
        <f>$A324+1</f>
        <v/>
      </c>
      <c r="B325" s="9">
        <f>IF($A325="","",CHOOSE(WEEKDAY(A325,2),"周一","周二","周三","周四","周五","周六","周日"))</f>
        <v/>
      </c>
      <c r="C325" s="5" t="inlineStr">
        <is>
          <t>D3</t>
        </is>
      </c>
      <c r="D325" s="27" t="n">
        <v>1.02</v>
      </c>
      <c r="E325" s="21">
        <f>IF($C325="","",IF($C325="D1",1.5,IF($C325="D2",1.2,IF($C325="D3",0.95,IF($C325="D4",0.7,"")))))</f>
        <v/>
      </c>
      <c r="F325" s="21">
        <f>IF($C325="","",IF($C325="D1",2,IF($C325="D2",1.5,IF($C325="D3",1.1,IF($C325="D4",0.85,"")))))</f>
        <v/>
      </c>
      <c r="G325" s="9">
        <f>IF(OR($D325="",$E325=""),"",IF(AND($D325&gt;=$E325,$D325&lt;=$F325),"合规","超范围"))</f>
        <v/>
      </c>
      <c r="H325" s="29">
        <f>IFERROR(ROUND(价格阶梯!$B$4*$D325/价格阶梯!$B$13,0)*价格阶梯!$B$13,"")</f>
        <v/>
      </c>
      <c r="I325" s="29">
        <f>IFERROR(ROUND($H325*价格阶梯!$C$17/100/价格阶梯!$B$13,0)*价格阶梯!$B$13,"")</f>
        <v/>
      </c>
      <c r="J325" s="29">
        <f>IFERROR(ROUND($H325*价格阶梯!$C$18/100/价格阶梯!$B$13,0)*价格阶梯!$B$13,"")</f>
        <v/>
      </c>
      <c r="K325" s="29">
        <f>IFERROR(ROUND($H325*价格阶梯!$C$19/100/价格阶梯!$B$13,0)*价格阶梯!$B$13,"")</f>
        <v/>
      </c>
      <c r="L325" s="29">
        <f>IFERROR(ROUND($H325*价格阶梯!$C$20/100/价格阶梯!$B$13,0)*价格阶梯!$B$13,"")</f>
        <v/>
      </c>
      <c r="M325" s="29">
        <f>IFERROR(ROUND($H325*价格阶梯!$C$21/100/价格阶梯!$B$13,0)*价格阶梯!$B$13,"")</f>
        <v/>
      </c>
      <c r="N325" s="29">
        <f>IFERROR(ROUND($H325*价格阶梯!$C$22/100/价格阶梯!$B$13,0)*价格阶梯!$B$13,"")</f>
        <v/>
      </c>
      <c r="O325" s="29">
        <f>IFERROR(ROUND($H325*价格阶梯!$C$23/100/价格阶梯!$B$13,0)*价格阶梯!$B$13,"")</f>
        <v/>
      </c>
      <c r="P325" s="29">
        <f>IFERROR(ROUND($H325*价格阶梯!$C$24/100/价格阶梯!$B$13,0)*价格阶梯!$B$13,"")</f>
        <v/>
      </c>
      <c r="Q325" s="29">
        <f>IFERROR(ROUND($H325*价格阶梯!$C$25/100/价格阶梯!$B$13,0)*价格阶梯!$B$13,"")</f>
        <v/>
      </c>
      <c r="R325" s="29">
        <f>IFERROR(ROUND($H325*价格阶梯!$C$26/100/价格阶梯!$B$13,0)*价格阶梯!$B$13,"")</f>
        <v/>
      </c>
    </row>
    <row r="326">
      <c r="A326" s="32">
        <f>$A325+1</f>
        <v/>
      </c>
      <c r="B326" s="9">
        <f>IF($A326="","",CHOOSE(WEEKDAY(A326,2),"周一","周二","周三","周四","周五","周六","周日"))</f>
        <v/>
      </c>
      <c r="C326" s="5" t="inlineStr">
        <is>
          <t>D3</t>
        </is>
      </c>
      <c r="D326" s="27" t="n">
        <v>1.032</v>
      </c>
      <c r="E326" s="21">
        <f>IF($C326="","",IF($C326="D1",1.5,IF($C326="D2",1.2,IF($C326="D3",0.95,IF($C326="D4",0.7,"")))))</f>
        <v/>
      </c>
      <c r="F326" s="21">
        <f>IF($C326="","",IF($C326="D1",2,IF($C326="D2",1.5,IF($C326="D3",1.1,IF($C326="D4",0.85,"")))))</f>
        <v/>
      </c>
      <c r="G326" s="9">
        <f>IF(OR($D326="",$E326=""),"",IF(AND($D326&gt;=$E326,$D326&lt;=$F326),"合规","超范围"))</f>
        <v/>
      </c>
      <c r="H326" s="29">
        <f>IFERROR(ROUND(价格阶梯!$B$4*$D326/价格阶梯!$B$13,0)*价格阶梯!$B$13,"")</f>
        <v/>
      </c>
      <c r="I326" s="29">
        <f>IFERROR(ROUND($H326*价格阶梯!$C$17/100/价格阶梯!$B$13,0)*价格阶梯!$B$13,"")</f>
        <v/>
      </c>
      <c r="J326" s="29">
        <f>IFERROR(ROUND($H326*价格阶梯!$C$18/100/价格阶梯!$B$13,0)*价格阶梯!$B$13,"")</f>
        <v/>
      </c>
      <c r="K326" s="29">
        <f>IFERROR(ROUND($H326*价格阶梯!$C$19/100/价格阶梯!$B$13,0)*价格阶梯!$B$13,"")</f>
        <v/>
      </c>
      <c r="L326" s="29">
        <f>IFERROR(ROUND($H326*价格阶梯!$C$20/100/价格阶梯!$B$13,0)*价格阶梯!$B$13,"")</f>
        <v/>
      </c>
      <c r="M326" s="29">
        <f>IFERROR(ROUND($H326*价格阶梯!$C$21/100/价格阶梯!$B$13,0)*价格阶梯!$B$13,"")</f>
        <v/>
      </c>
      <c r="N326" s="29">
        <f>IFERROR(ROUND($H326*价格阶梯!$C$22/100/价格阶梯!$B$13,0)*价格阶梯!$B$13,"")</f>
        <v/>
      </c>
      <c r="O326" s="29">
        <f>IFERROR(ROUND($H326*价格阶梯!$C$23/100/价格阶梯!$B$13,0)*价格阶梯!$B$13,"")</f>
        <v/>
      </c>
      <c r="P326" s="29">
        <f>IFERROR(ROUND($H326*价格阶梯!$C$24/100/价格阶梯!$B$13,0)*价格阶梯!$B$13,"")</f>
        <v/>
      </c>
      <c r="Q326" s="29">
        <f>IFERROR(ROUND($H326*价格阶梯!$C$25/100/价格阶梯!$B$13,0)*价格阶梯!$B$13,"")</f>
        <v/>
      </c>
      <c r="R326" s="29">
        <f>IFERROR(ROUND($H326*价格阶梯!$C$26/100/价格阶梯!$B$13,0)*价格阶梯!$B$13,"")</f>
        <v/>
      </c>
    </row>
    <row r="327">
      <c r="A327" s="32">
        <f>$A326+1</f>
        <v/>
      </c>
      <c r="B327" s="9">
        <f>IF($A327="","",CHOOSE(WEEKDAY(A327,2),"周一","周二","周三","周四","周五","周六","周日"))</f>
        <v/>
      </c>
      <c r="C327" s="5" t="inlineStr">
        <is>
          <t>D3</t>
        </is>
      </c>
      <c r="D327" s="27" t="n">
        <v>1.044</v>
      </c>
      <c r="E327" s="21">
        <f>IF($C327="","",IF($C327="D1",1.5,IF($C327="D2",1.2,IF($C327="D3",0.95,IF($C327="D4",0.7,"")))))</f>
        <v/>
      </c>
      <c r="F327" s="21">
        <f>IF($C327="","",IF($C327="D1",2,IF($C327="D2",1.5,IF($C327="D3",1.1,IF($C327="D4",0.85,"")))))</f>
        <v/>
      </c>
      <c r="G327" s="9">
        <f>IF(OR($D327="",$E327=""),"",IF(AND($D327&gt;=$E327,$D327&lt;=$F327),"合规","超范围"))</f>
        <v/>
      </c>
      <c r="H327" s="29">
        <f>IFERROR(ROUND(价格阶梯!$B$4*$D327/价格阶梯!$B$13,0)*价格阶梯!$B$13,"")</f>
        <v/>
      </c>
      <c r="I327" s="29">
        <f>IFERROR(ROUND($H327*价格阶梯!$C$17/100/价格阶梯!$B$13,0)*价格阶梯!$B$13,"")</f>
        <v/>
      </c>
      <c r="J327" s="29">
        <f>IFERROR(ROUND($H327*价格阶梯!$C$18/100/价格阶梯!$B$13,0)*价格阶梯!$B$13,"")</f>
        <v/>
      </c>
      <c r="K327" s="29">
        <f>IFERROR(ROUND($H327*价格阶梯!$C$19/100/价格阶梯!$B$13,0)*价格阶梯!$B$13,"")</f>
        <v/>
      </c>
      <c r="L327" s="29">
        <f>IFERROR(ROUND($H327*价格阶梯!$C$20/100/价格阶梯!$B$13,0)*价格阶梯!$B$13,"")</f>
        <v/>
      </c>
      <c r="M327" s="29">
        <f>IFERROR(ROUND($H327*价格阶梯!$C$21/100/价格阶梯!$B$13,0)*价格阶梯!$B$13,"")</f>
        <v/>
      </c>
      <c r="N327" s="29">
        <f>IFERROR(ROUND($H327*价格阶梯!$C$22/100/价格阶梯!$B$13,0)*价格阶梯!$B$13,"")</f>
        <v/>
      </c>
      <c r="O327" s="29">
        <f>IFERROR(ROUND($H327*价格阶梯!$C$23/100/价格阶梯!$B$13,0)*价格阶梯!$B$13,"")</f>
        <v/>
      </c>
      <c r="P327" s="29">
        <f>IFERROR(ROUND($H327*价格阶梯!$C$24/100/价格阶梯!$B$13,0)*价格阶梯!$B$13,"")</f>
        <v/>
      </c>
      <c r="Q327" s="29">
        <f>IFERROR(ROUND($H327*价格阶梯!$C$25/100/价格阶梯!$B$13,0)*价格阶梯!$B$13,"")</f>
        <v/>
      </c>
      <c r="R327" s="29">
        <f>IFERROR(ROUND($H327*价格阶梯!$C$26/100/价格阶梯!$B$13,0)*价格阶梯!$B$13,"")</f>
        <v/>
      </c>
    </row>
    <row r="328">
      <c r="A328" s="32">
        <f>$A327+1</f>
        <v/>
      </c>
      <c r="B328" s="9">
        <f>IF($A328="","",CHOOSE(WEEKDAY(A328,2),"周一","周二","周三","周四","周五","周六","周日"))</f>
        <v/>
      </c>
      <c r="C328" s="5" t="inlineStr">
        <is>
          <t>D4</t>
        </is>
      </c>
      <c r="D328" s="27" t="n">
        <v>0.8159999999999999</v>
      </c>
      <c r="E328" s="21">
        <f>IF($C328="","",IF($C328="D1",1.5,IF($C328="D2",1.2,IF($C328="D3",0.95,IF($C328="D4",0.7,"")))))</f>
        <v/>
      </c>
      <c r="F328" s="21">
        <f>IF($C328="","",IF($C328="D1",2,IF($C328="D2",1.5,IF($C328="D3",1.1,IF($C328="D4",0.85,"")))))</f>
        <v/>
      </c>
      <c r="G328" s="9">
        <f>IF(OR($D328="",$E328=""),"",IF(AND($D328&gt;=$E328,$D328&lt;=$F328),"合规","超范围"))</f>
        <v/>
      </c>
      <c r="H328" s="29">
        <f>IFERROR(ROUND(价格阶梯!$B$4*$D328/价格阶梯!$B$13,0)*价格阶梯!$B$13,"")</f>
        <v/>
      </c>
      <c r="I328" s="29">
        <f>IFERROR(ROUND($H328*价格阶梯!$C$17/100/价格阶梯!$B$13,0)*价格阶梯!$B$13,"")</f>
        <v/>
      </c>
      <c r="J328" s="29">
        <f>IFERROR(ROUND($H328*价格阶梯!$C$18/100/价格阶梯!$B$13,0)*价格阶梯!$B$13,"")</f>
        <v/>
      </c>
      <c r="K328" s="29">
        <f>IFERROR(ROUND($H328*价格阶梯!$C$19/100/价格阶梯!$B$13,0)*价格阶梯!$B$13,"")</f>
        <v/>
      </c>
      <c r="L328" s="29">
        <f>IFERROR(ROUND($H328*价格阶梯!$C$20/100/价格阶梯!$B$13,0)*价格阶梯!$B$13,"")</f>
        <v/>
      </c>
      <c r="M328" s="29">
        <f>IFERROR(ROUND($H328*价格阶梯!$C$21/100/价格阶梯!$B$13,0)*价格阶梯!$B$13,"")</f>
        <v/>
      </c>
      <c r="N328" s="29">
        <f>IFERROR(ROUND($H328*价格阶梯!$C$22/100/价格阶梯!$B$13,0)*价格阶梯!$B$13,"")</f>
        <v/>
      </c>
      <c r="O328" s="29">
        <f>IFERROR(ROUND($H328*价格阶梯!$C$23/100/价格阶梯!$B$13,0)*价格阶梯!$B$13,"")</f>
        <v/>
      </c>
      <c r="P328" s="29">
        <f>IFERROR(ROUND($H328*价格阶梯!$C$24/100/价格阶梯!$B$13,0)*价格阶梯!$B$13,"")</f>
        <v/>
      </c>
      <c r="Q328" s="29">
        <f>IFERROR(ROUND($H328*价格阶梯!$C$25/100/价格阶梯!$B$13,0)*价格阶梯!$B$13,"")</f>
        <v/>
      </c>
      <c r="R328" s="29">
        <f>IFERROR(ROUND($H328*价格阶梯!$C$26/100/价格阶梯!$B$13,0)*价格阶梯!$B$13,"")</f>
        <v/>
      </c>
    </row>
    <row r="329">
      <c r="A329" s="32">
        <f>$A328+1</f>
        <v/>
      </c>
      <c r="B329" s="9">
        <f>IF($A329="","",CHOOSE(WEEKDAY(A329,2),"周一","周二","周三","周四","周五","周六","周日"))</f>
        <v/>
      </c>
      <c r="C329" s="5" t="inlineStr">
        <is>
          <t>D4</t>
        </is>
      </c>
      <c r="D329" s="27" t="n">
        <v>0.744</v>
      </c>
      <c r="E329" s="21">
        <f>IF($C329="","",IF($C329="D1",1.5,IF($C329="D2",1.2,IF($C329="D3",0.95,IF($C329="D4",0.7,"")))))</f>
        <v/>
      </c>
      <c r="F329" s="21">
        <f>IF($C329="","",IF($C329="D1",2,IF($C329="D2",1.5,IF($C329="D3",1.1,IF($C329="D4",0.85,"")))))</f>
        <v/>
      </c>
      <c r="G329" s="9">
        <f>IF(OR($D329="",$E329=""),"",IF(AND($D329&gt;=$E329,$D329&lt;=$F329),"合规","超范围"))</f>
        <v/>
      </c>
      <c r="H329" s="29">
        <f>IFERROR(ROUND(价格阶梯!$B$4*$D329/价格阶梯!$B$13,0)*价格阶梯!$B$13,"")</f>
        <v/>
      </c>
      <c r="I329" s="29">
        <f>IFERROR(ROUND($H329*价格阶梯!$C$17/100/价格阶梯!$B$13,0)*价格阶梯!$B$13,"")</f>
        <v/>
      </c>
      <c r="J329" s="29">
        <f>IFERROR(ROUND($H329*价格阶梯!$C$18/100/价格阶梯!$B$13,0)*价格阶梯!$B$13,"")</f>
        <v/>
      </c>
      <c r="K329" s="29">
        <f>IFERROR(ROUND($H329*价格阶梯!$C$19/100/价格阶梯!$B$13,0)*价格阶梯!$B$13,"")</f>
        <v/>
      </c>
      <c r="L329" s="29">
        <f>IFERROR(ROUND($H329*价格阶梯!$C$20/100/价格阶梯!$B$13,0)*价格阶梯!$B$13,"")</f>
        <v/>
      </c>
      <c r="M329" s="29">
        <f>IFERROR(ROUND($H329*价格阶梯!$C$21/100/价格阶梯!$B$13,0)*价格阶梯!$B$13,"")</f>
        <v/>
      </c>
      <c r="N329" s="29">
        <f>IFERROR(ROUND($H329*价格阶梯!$C$22/100/价格阶梯!$B$13,0)*价格阶梯!$B$13,"")</f>
        <v/>
      </c>
      <c r="O329" s="29">
        <f>IFERROR(ROUND($H329*价格阶梯!$C$23/100/价格阶梯!$B$13,0)*价格阶梯!$B$13,"")</f>
        <v/>
      </c>
      <c r="P329" s="29">
        <f>IFERROR(ROUND($H329*价格阶梯!$C$24/100/价格阶梯!$B$13,0)*价格阶梯!$B$13,"")</f>
        <v/>
      </c>
      <c r="Q329" s="29">
        <f>IFERROR(ROUND($H329*价格阶梯!$C$25/100/价格阶梯!$B$13,0)*价格阶梯!$B$13,"")</f>
        <v/>
      </c>
      <c r="R329" s="29">
        <f>IFERROR(ROUND($H329*价格阶梯!$C$26/100/价格阶梯!$B$13,0)*价格阶梯!$B$13,"")</f>
        <v/>
      </c>
    </row>
    <row r="330">
      <c r="A330" s="32">
        <f>$A329+1</f>
        <v/>
      </c>
      <c r="B330" s="9">
        <f>IF($A330="","",CHOOSE(WEEKDAY(A330,2),"周一","周二","周三","周四","周五","周六","周日"))</f>
        <v/>
      </c>
      <c r="C330" s="5" t="inlineStr">
        <is>
          <t>D4</t>
        </is>
      </c>
      <c r="D330" s="27" t="n">
        <v>0.756</v>
      </c>
      <c r="E330" s="21">
        <f>IF($C330="","",IF($C330="D1",1.5,IF($C330="D2",1.2,IF($C330="D3",0.95,IF($C330="D4",0.7,"")))))</f>
        <v/>
      </c>
      <c r="F330" s="21">
        <f>IF($C330="","",IF($C330="D1",2,IF($C330="D2",1.5,IF($C330="D3",1.1,IF($C330="D4",0.85,"")))))</f>
        <v/>
      </c>
      <c r="G330" s="9">
        <f>IF(OR($D330="",$E330=""),"",IF(AND($D330&gt;=$E330,$D330&lt;=$F330),"合规","超范围"))</f>
        <v/>
      </c>
      <c r="H330" s="29">
        <f>IFERROR(ROUND(价格阶梯!$B$4*$D330/价格阶梯!$B$13,0)*价格阶梯!$B$13,"")</f>
        <v/>
      </c>
      <c r="I330" s="29">
        <f>IFERROR(ROUND($H330*价格阶梯!$C$17/100/价格阶梯!$B$13,0)*价格阶梯!$B$13,"")</f>
        <v/>
      </c>
      <c r="J330" s="29">
        <f>IFERROR(ROUND($H330*价格阶梯!$C$18/100/价格阶梯!$B$13,0)*价格阶梯!$B$13,"")</f>
        <v/>
      </c>
      <c r="K330" s="29">
        <f>IFERROR(ROUND($H330*价格阶梯!$C$19/100/价格阶梯!$B$13,0)*价格阶梯!$B$13,"")</f>
        <v/>
      </c>
      <c r="L330" s="29">
        <f>IFERROR(ROUND($H330*价格阶梯!$C$20/100/价格阶梯!$B$13,0)*价格阶梯!$B$13,"")</f>
        <v/>
      </c>
      <c r="M330" s="29">
        <f>IFERROR(ROUND($H330*价格阶梯!$C$21/100/价格阶梯!$B$13,0)*价格阶梯!$B$13,"")</f>
        <v/>
      </c>
      <c r="N330" s="29">
        <f>IFERROR(ROUND($H330*价格阶梯!$C$22/100/价格阶梯!$B$13,0)*价格阶梯!$B$13,"")</f>
        <v/>
      </c>
      <c r="O330" s="29">
        <f>IFERROR(ROUND($H330*价格阶梯!$C$23/100/价格阶梯!$B$13,0)*价格阶梯!$B$13,"")</f>
        <v/>
      </c>
      <c r="P330" s="29">
        <f>IFERROR(ROUND($H330*价格阶梯!$C$24/100/价格阶梯!$B$13,0)*价格阶梯!$B$13,"")</f>
        <v/>
      </c>
      <c r="Q330" s="29">
        <f>IFERROR(ROUND($H330*价格阶梯!$C$25/100/价格阶梯!$B$13,0)*价格阶梯!$B$13,"")</f>
        <v/>
      </c>
      <c r="R330" s="29">
        <f>IFERROR(ROUND($H330*价格阶梯!$C$26/100/价格阶梯!$B$13,0)*价格阶梯!$B$13,"")</f>
        <v/>
      </c>
    </row>
    <row r="331">
      <c r="A331" s="32">
        <f>$A330+1</f>
        <v/>
      </c>
      <c r="B331" s="9">
        <f>IF($A331="","",CHOOSE(WEEKDAY(A331,2),"周一","周二","周三","周四","周五","周六","周日"))</f>
        <v/>
      </c>
      <c r="C331" s="5" t="inlineStr">
        <is>
          <t>D4</t>
        </is>
      </c>
      <c r="D331" s="27" t="n">
        <v>0.768</v>
      </c>
      <c r="E331" s="21">
        <f>IF($C331="","",IF($C331="D1",1.5,IF($C331="D2",1.2,IF($C331="D3",0.95,IF($C331="D4",0.7,"")))))</f>
        <v/>
      </c>
      <c r="F331" s="21">
        <f>IF($C331="","",IF($C331="D1",2,IF($C331="D2",1.5,IF($C331="D3",1.1,IF($C331="D4",0.85,"")))))</f>
        <v/>
      </c>
      <c r="G331" s="9">
        <f>IF(OR($D331="",$E331=""),"",IF(AND($D331&gt;=$E331,$D331&lt;=$F331),"合规","超范围"))</f>
        <v/>
      </c>
      <c r="H331" s="29">
        <f>IFERROR(ROUND(价格阶梯!$B$4*$D331/价格阶梯!$B$13,0)*价格阶梯!$B$13,"")</f>
        <v/>
      </c>
      <c r="I331" s="29">
        <f>IFERROR(ROUND($H331*价格阶梯!$C$17/100/价格阶梯!$B$13,0)*价格阶梯!$B$13,"")</f>
        <v/>
      </c>
      <c r="J331" s="29">
        <f>IFERROR(ROUND($H331*价格阶梯!$C$18/100/价格阶梯!$B$13,0)*价格阶梯!$B$13,"")</f>
        <v/>
      </c>
      <c r="K331" s="29">
        <f>IFERROR(ROUND($H331*价格阶梯!$C$19/100/价格阶梯!$B$13,0)*价格阶梯!$B$13,"")</f>
        <v/>
      </c>
      <c r="L331" s="29">
        <f>IFERROR(ROUND($H331*价格阶梯!$C$20/100/价格阶梯!$B$13,0)*价格阶梯!$B$13,"")</f>
        <v/>
      </c>
      <c r="M331" s="29">
        <f>IFERROR(ROUND($H331*价格阶梯!$C$21/100/价格阶梯!$B$13,0)*价格阶梯!$B$13,"")</f>
        <v/>
      </c>
      <c r="N331" s="29">
        <f>IFERROR(ROUND($H331*价格阶梯!$C$22/100/价格阶梯!$B$13,0)*价格阶梯!$B$13,"")</f>
        <v/>
      </c>
      <c r="O331" s="29">
        <f>IFERROR(ROUND($H331*价格阶梯!$C$23/100/价格阶梯!$B$13,0)*价格阶梯!$B$13,"")</f>
        <v/>
      </c>
      <c r="P331" s="29">
        <f>IFERROR(ROUND($H331*价格阶梯!$C$24/100/价格阶梯!$B$13,0)*价格阶梯!$B$13,"")</f>
        <v/>
      </c>
      <c r="Q331" s="29">
        <f>IFERROR(ROUND($H331*价格阶梯!$C$25/100/价格阶梯!$B$13,0)*价格阶梯!$B$13,"")</f>
        <v/>
      </c>
      <c r="R331" s="29">
        <f>IFERROR(ROUND($H331*价格阶梯!$C$26/100/价格阶梯!$B$13,0)*价格阶梯!$B$13,"")</f>
        <v/>
      </c>
    </row>
    <row r="332">
      <c r="A332" s="32">
        <f>$A331+1</f>
        <v/>
      </c>
      <c r="B332" s="9">
        <f>IF($A332="","",CHOOSE(WEEKDAY(A332,2),"周一","周二","周三","周四","周五","周六","周日"))</f>
        <v/>
      </c>
      <c r="C332" s="5" t="inlineStr">
        <is>
          <t>D4</t>
        </is>
      </c>
      <c r="D332" s="27" t="n">
        <v>0.78</v>
      </c>
      <c r="E332" s="21">
        <f>IF($C332="","",IF($C332="D1",1.5,IF($C332="D2",1.2,IF($C332="D3",0.95,IF($C332="D4",0.7,"")))))</f>
        <v/>
      </c>
      <c r="F332" s="21">
        <f>IF($C332="","",IF($C332="D1",2,IF($C332="D2",1.5,IF($C332="D3",1.1,IF($C332="D4",0.85,"")))))</f>
        <v/>
      </c>
      <c r="G332" s="9">
        <f>IF(OR($D332="",$E332=""),"",IF(AND($D332&gt;=$E332,$D332&lt;=$F332),"合规","超范围"))</f>
        <v/>
      </c>
      <c r="H332" s="29">
        <f>IFERROR(ROUND(价格阶梯!$B$4*$D332/价格阶梯!$B$13,0)*价格阶梯!$B$13,"")</f>
        <v/>
      </c>
      <c r="I332" s="29">
        <f>IFERROR(ROUND($H332*价格阶梯!$C$17/100/价格阶梯!$B$13,0)*价格阶梯!$B$13,"")</f>
        <v/>
      </c>
      <c r="J332" s="29">
        <f>IFERROR(ROUND($H332*价格阶梯!$C$18/100/价格阶梯!$B$13,0)*价格阶梯!$B$13,"")</f>
        <v/>
      </c>
      <c r="K332" s="29">
        <f>IFERROR(ROUND($H332*价格阶梯!$C$19/100/价格阶梯!$B$13,0)*价格阶梯!$B$13,"")</f>
        <v/>
      </c>
      <c r="L332" s="29">
        <f>IFERROR(ROUND($H332*价格阶梯!$C$20/100/价格阶梯!$B$13,0)*价格阶梯!$B$13,"")</f>
        <v/>
      </c>
      <c r="M332" s="29">
        <f>IFERROR(ROUND($H332*价格阶梯!$C$21/100/价格阶梯!$B$13,0)*价格阶梯!$B$13,"")</f>
        <v/>
      </c>
      <c r="N332" s="29">
        <f>IFERROR(ROUND($H332*价格阶梯!$C$22/100/价格阶梯!$B$13,0)*价格阶梯!$B$13,"")</f>
        <v/>
      </c>
      <c r="O332" s="29">
        <f>IFERROR(ROUND($H332*价格阶梯!$C$23/100/价格阶梯!$B$13,0)*价格阶梯!$B$13,"")</f>
        <v/>
      </c>
      <c r="P332" s="29">
        <f>IFERROR(ROUND($H332*价格阶梯!$C$24/100/价格阶梯!$B$13,0)*价格阶梯!$B$13,"")</f>
        <v/>
      </c>
      <c r="Q332" s="29">
        <f>IFERROR(ROUND($H332*价格阶梯!$C$25/100/价格阶梯!$B$13,0)*价格阶梯!$B$13,"")</f>
        <v/>
      </c>
      <c r="R332" s="29">
        <f>IFERROR(ROUND($H332*价格阶梯!$C$26/100/价格阶梯!$B$13,0)*价格阶梯!$B$13,"")</f>
        <v/>
      </c>
    </row>
    <row r="333">
      <c r="A333" s="32">
        <f>$A332+1</f>
        <v/>
      </c>
      <c r="B333" s="9">
        <f>IF($A333="","",CHOOSE(WEEKDAY(A333,2),"周一","周二","周三","周四","周五","周六","周日"))</f>
        <v/>
      </c>
      <c r="C333" s="5" t="inlineStr">
        <is>
          <t>D3</t>
        </is>
      </c>
      <c r="D333" s="27" t="n">
        <v>1.032</v>
      </c>
      <c r="E333" s="21">
        <f>IF($C333="","",IF($C333="D1",1.5,IF($C333="D2",1.2,IF($C333="D3",0.95,IF($C333="D4",0.7,"")))))</f>
        <v/>
      </c>
      <c r="F333" s="21">
        <f>IF($C333="","",IF($C333="D1",2,IF($C333="D2",1.5,IF($C333="D3",1.1,IF($C333="D4",0.85,"")))))</f>
        <v/>
      </c>
      <c r="G333" s="9">
        <f>IF(OR($D333="",$E333=""),"",IF(AND($D333&gt;=$E333,$D333&lt;=$F333),"合规","超范围"))</f>
        <v/>
      </c>
      <c r="H333" s="29">
        <f>IFERROR(ROUND(价格阶梯!$B$4*$D333/价格阶梯!$B$13,0)*价格阶梯!$B$13,"")</f>
        <v/>
      </c>
      <c r="I333" s="29">
        <f>IFERROR(ROUND($H333*价格阶梯!$C$17/100/价格阶梯!$B$13,0)*价格阶梯!$B$13,"")</f>
        <v/>
      </c>
      <c r="J333" s="29">
        <f>IFERROR(ROUND($H333*价格阶梯!$C$18/100/价格阶梯!$B$13,0)*价格阶梯!$B$13,"")</f>
        <v/>
      </c>
      <c r="K333" s="29">
        <f>IFERROR(ROUND($H333*价格阶梯!$C$19/100/价格阶梯!$B$13,0)*价格阶梯!$B$13,"")</f>
        <v/>
      </c>
      <c r="L333" s="29">
        <f>IFERROR(ROUND($H333*价格阶梯!$C$20/100/价格阶梯!$B$13,0)*价格阶梯!$B$13,"")</f>
        <v/>
      </c>
      <c r="M333" s="29">
        <f>IFERROR(ROUND($H333*价格阶梯!$C$21/100/价格阶梯!$B$13,0)*价格阶梯!$B$13,"")</f>
        <v/>
      </c>
      <c r="N333" s="29">
        <f>IFERROR(ROUND($H333*价格阶梯!$C$22/100/价格阶梯!$B$13,0)*价格阶梯!$B$13,"")</f>
        <v/>
      </c>
      <c r="O333" s="29">
        <f>IFERROR(ROUND($H333*价格阶梯!$C$23/100/价格阶梯!$B$13,0)*价格阶梯!$B$13,"")</f>
        <v/>
      </c>
      <c r="P333" s="29">
        <f>IFERROR(ROUND($H333*价格阶梯!$C$24/100/价格阶梯!$B$13,0)*价格阶梯!$B$13,"")</f>
        <v/>
      </c>
      <c r="Q333" s="29">
        <f>IFERROR(ROUND($H333*价格阶梯!$C$25/100/价格阶梯!$B$13,0)*价格阶梯!$B$13,"")</f>
        <v/>
      </c>
      <c r="R333" s="29">
        <f>IFERROR(ROUND($H333*价格阶梯!$C$26/100/价格阶梯!$B$13,0)*价格阶梯!$B$13,"")</f>
        <v/>
      </c>
    </row>
    <row r="334">
      <c r="A334" s="32">
        <f>$A333+1</f>
        <v/>
      </c>
      <c r="B334" s="9">
        <f>IF($A334="","",CHOOSE(WEEKDAY(A334,2),"周一","周二","周三","周四","周五","周六","周日"))</f>
        <v/>
      </c>
      <c r="C334" s="5" t="inlineStr">
        <is>
          <t>D3</t>
        </is>
      </c>
      <c r="D334" s="27" t="n">
        <v>1.044</v>
      </c>
      <c r="E334" s="21">
        <f>IF($C334="","",IF($C334="D1",1.5,IF($C334="D2",1.2,IF($C334="D3",0.95,IF($C334="D4",0.7,"")))))</f>
        <v/>
      </c>
      <c r="F334" s="21">
        <f>IF($C334="","",IF($C334="D1",2,IF($C334="D2",1.5,IF($C334="D3",1.1,IF($C334="D4",0.85,"")))))</f>
        <v/>
      </c>
      <c r="G334" s="9">
        <f>IF(OR($D334="",$E334=""),"",IF(AND($D334&gt;=$E334,$D334&lt;=$F334),"合规","超范围"))</f>
        <v/>
      </c>
      <c r="H334" s="29">
        <f>IFERROR(ROUND(价格阶梯!$B$4*$D334/价格阶梯!$B$13,0)*价格阶梯!$B$13,"")</f>
        <v/>
      </c>
      <c r="I334" s="29">
        <f>IFERROR(ROUND($H334*价格阶梯!$C$17/100/价格阶梯!$B$13,0)*价格阶梯!$B$13,"")</f>
        <v/>
      </c>
      <c r="J334" s="29">
        <f>IFERROR(ROUND($H334*价格阶梯!$C$18/100/价格阶梯!$B$13,0)*价格阶梯!$B$13,"")</f>
        <v/>
      </c>
      <c r="K334" s="29">
        <f>IFERROR(ROUND($H334*价格阶梯!$C$19/100/价格阶梯!$B$13,0)*价格阶梯!$B$13,"")</f>
        <v/>
      </c>
      <c r="L334" s="29">
        <f>IFERROR(ROUND($H334*价格阶梯!$C$20/100/价格阶梯!$B$13,0)*价格阶梯!$B$13,"")</f>
        <v/>
      </c>
      <c r="M334" s="29">
        <f>IFERROR(ROUND($H334*价格阶梯!$C$21/100/价格阶梯!$B$13,0)*价格阶梯!$B$13,"")</f>
        <v/>
      </c>
      <c r="N334" s="29">
        <f>IFERROR(ROUND($H334*价格阶梯!$C$22/100/价格阶梯!$B$13,0)*价格阶梯!$B$13,"")</f>
        <v/>
      </c>
      <c r="O334" s="29">
        <f>IFERROR(ROUND($H334*价格阶梯!$C$23/100/价格阶梯!$B$13,0)*价格阶梯!$B$13,"")</f>
        <v/>
      </c>
      <c r="P334" s="29">
        <f>IFERROR(ROUND($H334*价格阶梯!$C$24/100/价格阶梯!$B$13,0)*价格阶梯!$B$13,"")</f>
        <v/>
      </c>
      <c r="Q334" s="29">
        <f>IFERROR(ROUND($H334*价格阶梯!$C$25/100/价格阶梯!$B$13,0)*价格阶梯!$B$13,"")</f>
        <v/>
      </c>
      <c r="R334" s="29">
        <f>IFERROR(ROUND($H334*价格阶梯!$C$26/100/价格阶梯!$B$13,0)*价格阶梯!$B$13,"")</f>
        <v/>
      </c>
    </row>
    <row r="335">
      <c r="A335" s="32">
        <f>$A334+1</f>
        <v/>
      </c>
      <c r="B335" s="9">
        <f>IF($A335="","",CHOOSE(WEEKDAY(A335,2),"周一","周二","周三","周四","周五","周六","周日"))</f>
        <v/>
      </c>
      <c r="C335" s="5" t="inlineStr">
        <is>
          <t>D4</t>
        </is>
      </c>
      <c r="D335" s="27" t="n">
        <v>0.8159999999999999</v>
      </c>
      <c r="E335" s="21">
        <f>IF($C335="","",IF($C335="D1",1.5,IF($C335="D2",1.2,IF($C335="D3",0.95,IF($C335="D4",0.7,"")))))</f>
        <v/>
      </c>
      <c r="F335" s="21">
        <f>IF($C335="","",IF($C335="D1",2,IF($C335="D2",1.5,IF($C335="D3",1.1,IF($C335="D4",0.85,"")))))</f>
        <v/>
      </c>
      <c r="G335" s="9">
        <f>IF(OR($D335="",$E335=""),"",IF(AND($D335&gt;=$E335,$D335&lt;=$F335),"合规","超范围"))</f>
        <v/>
      </c>
      <c r="H335" s="29">
        <f>IFERROR(ROUND(价格阶梯!$B$4*$D335/价格阶梯!$B$13,0)*价格阶梯!$B$13,"")</f>
        <v/>
      </c>
      <c r="I335" s="29">
        <f>IFERROR(ROUND($H335*价格阶梯!$C$17/100/价格阶梯!$B$13,0)*价格阶梯!$B$13,"")</f>
        <v/>
      </c>
      <c r="J335" s="29">
        <f>IFERROR(ROUND($H335*价格阶梯!$C$18/100/价格阶梯!$B$13,0)*价格阶梯!$B$13,"")</f>
        <v/>
      </c>
      <c r="K335" s="29">
        <f>IFERROR(ROUND($H335*价格阶梯!$C$19/100/价格阶梯!$B$13,0)*价格阶梯!$B$13,"")</f>
        <v/>
      </c>
      <c r="L335" s="29">
        <f>IFERROR(ROUND($H335*价格阶梯!$C$20/100/价格阶梯!$B$13,0)*价格阶梯!$B$13,"")</f>
        <v/>
      </c>
      <c r="M335" s="29">
        <f>IFERROR(ROUND($H335*价格阶梯!$C$21/100/价格阶梯!$B$13,0)*价格阶梯!$B$13,"")</f>
        <v/>
      </c>
      <c r="N335" s="29">
        <f>IFERROR(ROUND($H335*价格阶梯!$C$22/100/价格阶梯!$B$13,0)*价格阶梯!$B$13,"")</f>
        <v/>
      </c>
      <c r="O335" s="29">
        <f>IFERROR(ROUND($H335*价格阶梯!$C$23/100/价格阶梯!$B$13,0)*价格阶梯!$B$13,"")</f>
        <v/>
      </c>
      <c r="P335" s="29">
        <f>IFERROR(ROUND($H335*价格阶梯!$C$24/100/价格阶梯!$B$13,0)*价格阶梯!$B$13,"")</f>
        <v/>
      </c>
      <c r="Q335" s="29">
        <f>IFERROR(ROUND($H335*价格阶梯!$C$25/100/价格阶梯!$B$13,0)*价格阶梯!$B$13,"")</f>
        <v/>
      </c>
      <c r="R335" s="29">
        <f>IFERROR(ROUND($H335*价格阶梯!$C$26/100/价格阶梯!$B$13,0)*价格阶梯!$B$13,"")</f>
        <v/>
      </c>
    </row>
    <row r="336">
      <c r="A336" s="32">
        <f>$A335+1</f>
        <v/>
      </c>
      <c r="B336" s="9">
        <f>IF($A336="","",CHOOSE(WEEKDAY(A336,2),"周一","周二","周三","周四","周五","周六","周日"))</f>
        <v/>
      </c>
      <c r="C336" s="5" t="inlineStr">
        <is>
          <t>D4</t>
        </is>
      </c>
      <c r="D336" s="27" t="n">
        <v>0.744</v>
      </c>
      <c r="E336" s="21">
        <f>IF($C336="","",IF($C336="D1",1.5,IF($C336="D2",1.2,IF($C336="D3",0.95,IF($C336="D4",0.7,"")))))</f>
        <v/>
      </c>
      <c r="F336" s="21">
        <f>IF($C336="","",IF($C336="D1",2,IF($C336="D2",1.5,IF($C336="D3",1.1,IF($C336="D4",0.85,"")))))</f>
        <v/>
      </c>
      <c r="G336" s="9">
        <f>IF(OR($D336="",$E336=""),"",IF(AND($D336&gt;=$E336,$D336&lt;=$F336),"合规","超范围"))</f>
        <v/>
      </c>
      <c r="H336" s="29">
        <f>IFERROR(ROUND(价格阶梯!$B$4*$D336/价格阶梯!$B$13,0)*价格阶梯!$B$13,"")</f>
        <v/>
      </c>
      <c r="I336" s="29">
        <f>IFERROR(ROUND($H336*价格阶梯!$C$17/100/价格阶梯!$B$13,0)*价格阶梯!$B$13,"")</f>
        <v/>
      </c>
      <c r="J336" s="29">
        <f>IFERROR(ROUND($H336*价格阶梯!$C$18/100/价格阶梯!$B$13,0)*价格阶梯!$B$13,"")</f>
        <v/>
      </c>
      <c r="K336" s="29">
        <f>IFERROR(ROUND($H336*价格阶梯!$C$19/100/价格阶梯!$B$13,0)*价格阶梯!$B$13,"")</f>
        <v/>
      </c>
      <c r="L336" s="29">
        <f>IFERROR(ROUND($H336*价格阶梯!$C$20/100/价格阶梯!$B$13,0)*价格阶梯!$B$13,"")</f>
        <v/>
      </c>
      <c r="M336" s="29">
        <f>IFERROR(ROUND($H336*价格阶梯!$C$21/100/价格阶梯!$B$13,0)*价格阶梯!$B$13,"")</f>
        <v/>
      </c>
      <c r="N336" s="29">
        <f>IFERROR(ROUND($H336*价格阶梯!$C$22/100/价格阶梯!$B$13,0)*价格阶梯!$B$13,"")</f>
        <v/>
      </c>
      <c r="O336" s="29">
        <f>IFERROR(ROUND($H336*价格阶梯!$C$23/100/价格阶梯!$B$13,0)*价格阶梯!$B$13,"")</f>
        <v/>
      </c>
      <c r="P336" s="29">
        <f>IFERROR(ROUND($H336*价格阶梯!$C$24/100/价格阶梯!$B$13,0)*价格阶梯!$B$13,"")</f>
        <v/>
      </c>
      <c r="Q336" s="29">
        <f>IFERROR(ROUND($H336*价格阶梯!$C$25/100/价格阶梯!$B$13,0)*价格阶梯!$B$13,"")</f>
        <v/>
      </c>
      <c r="R336" s="29">
        <f>IFERROR(ROUND($H336*价格阶梯!$C$26/100/价格阶梯!$B$13,0)*价格阶梯!$B$13,"")</f>
        <v/>
      </c>
    </row>
    <row r="337">
      <c r="A337" s="32">
        <f>$A336+1</f>
        <v/>
      </c>
      <c r="B337" s="9">
        <f>IF($A337="","",CHOOSE(WEEKDAY(A337,2),"周一","周二","周三","周四","周五","周六","周日"))</f>
        <v/>
      </c>
      <c r="C337" s="5" t="inlineStr">
        <is>
          <t>D4</t>
        </is>
      </c>
      <c r="D337" s="27" t="n">
        <v>0.756</v>
      </c>
      <c r="E337" s="21">
        <f>IF($C337="","",IF($C337="D1",1.5,IF($C337="D2",1.2,IF($C337="D3",0.95,IF($C337="D4",0.7,"")))))</f>
        <v/>
      </c>
      <c r="F337" s="21">
        <f>IF($C337="","",IF($C337="D1",2,IF($C337="D2",1.5,IF($C337="D3",1.1,IF($C337="D4",0.85,"")))))</f>
        <v/>
      </c>
      <c r="G337" s="9">
        <f>IF(OR($D337="",$E337=""),"",IF(AND($D337&gt;=$E337,$D337&lt;=$F337),"合规","超范围"))</f>
        <v/>
      </c>
      <c r="H337" s="29">
        <f>IFERROR(ROUND(价格阶梯!$B$4*$D337/价格阶梯!$B$13,0)*价格阶梯!$B$13,"")</f>
        <v/>
      </c>
      <c r="I337" s="29">
        <f>IFERROR(ROUND($H337*价格阶梯!$C$17/100/价格阶梯!$B$13,0)*价格阶梯!$B$13,"")</f>
        <v/>
      </c>
      <c r="J337" s="29">
        <f>IFERROR(ROUND($H337*价格阶梯!$C$18/100/价格阶梯!$B$13,0)*价格阶梯!$B$13,"")</f>
        <v/>
      </c>
      <c r="K337" s="29">
        <f>IFERROR(ROUND($H337*价格阶梯!$C$19/100/价格阶梯!$B$13,0)*价格阶梯!$B$13,"")</f>
        <v/>
      </c>
      <c r="L337" s="29">
        <f>IFERROR(ROUND($H337*价格阶梯!$C$20/100/价格阶梯!$B$13,0)*价格阶梯!$B$13,"")</f>
        <v/>
      </c>
      <c r="M337" s="29">
        <f>IFERROR(ROUND($H337*价格阶梯!$C$21/100/价格阶梯!$B$13,0)*价格阶梯!$B$13,"")</f>
        <v/>
      </c>
      <c r="N337" s="29">
        <f>IFERROR(ROUND($H337*价格阶梯!$C$22/100/价格阶梯!$B$13,0)*价格阶梯!$B$13,"")</f>
        <v/>
      </c>
      <c r="O337" s="29">
        <f>IFERROR(ROUND($H337*价格阶梯!$C$23/100/价格阶梯!$B$13,0)*价格阶梯!$B$13,"")</f>
        <v/>
      </c>
      <c r="P337" s="29">
        <f>IFERROR(ROUND($H337*价格阶梯!$C$24/100/价格阶梯!$B$13,0)*价格阶梯!$B$13,"")</f>
        <v/>
      </c>
      <c r="Q337" s="29">
        <f>IFERROR(ROUND($H337*价格阶梯!$C$25/100/价格阶梯!$B$13,0)*价格阶梯!$B$13,"")</f>
        <v/>
      </c>
      <c r="R337" s="29">
        <f>IFERROR(ROUND($H337*价格阶梯!$C$26/100/价格阶梯!$B$13,0)*价格阶梯!$B$13,"")</f>
        <v/>
      </c>
    </row>
    <row r="338">
      <c r="A338" s="32">
        <f>$A337+1</f>
        <v/>
      </c>
      <c r="B338" s="9">
        <f>IF($A338="","",CHOOSE(WEEKDAY(A338,2),"周一","周二","周三","周四","周五","周六","周日"))</f>
        <v/>
      </c>
      <c r="C338" s="5" t="inlineStr">
        <is>
          <t>D3</t>
        </is>
      </c>
      <c r="D338" s="27" t="n">
        <v>1.008</v>
      </c>
      <c r="E338" s="21">
        <f>IF($C338="","",IF($C338="D1",1.5,IF($C338="D2",1.2,IF($C338="D3",0.95,IF($C338="D4",0.7,"")))))</f>
        <v/>
      </c>
      <c r="F338" s="21">
        <f>IF($C338="","",IF($C338="D1",2,IF($C338="D2",1.5,IF($C338="D3",1.1,IF($C338="D4",0.85,"")))))</f>
        <v/>
      </c>
      <c r="G338" s="9">
        <f>IF(OR($D338="",$E338=""),"",IF(AND($D338&gt;=$E338,$D338&lt;=$F338),"合规","超范围"))</f>
        <v/>
      </c>
      <c r="H338" s="29">
        <f>IFERROR(ROUND(价格阶梯!$B$4*$D338/价格阶梯!$B$13,0)*价格阶梯!$B$13,"")</f>
        <v/>
      </c>
      <c r="I338" s="29">
        <f>IFERROR(ROUND($H338*价格阶梯!$C$17/100/价格阶梯!$B$13,0)*价格阶梯!$B$13,"")</f>
        <v/>
      </c>
      <c r="J338" s="29">
        <f>IFERROR(ROUND($H338*价格阶梯!$C$18/100/价格阶梯!$B$13,0)*价格阶梯!$B$13,"")</f>
        <v/>
      </c>
      <c r="K338" s="29">
        <f>IFERROR(ROUND($H338*价格阶梯!$C$19/100/价格阶梯!$B$13,0)*价格阶梯!$B$13,"")</f>
        <v/>
      </c>
      <c r="L338" s="29">
        <f>IFERROR(ROUND($H338*价格阶梯!$C$20/100/价格阶梯!$B$13,0)*价格阶梯!$B$13,"")</f>
        <v/>
      </c>
      <c r="M338" s="29">
        <f>IFERROR(ROUND($H338*价格阶梯!$C$21/100/价格阶梯!$B$13,0)*价格阶梯!$B$13,"")</f>
        <v/>
      </c>
      <c r="N338" s="29">
        <f>IFERROR(ROUND($H338*价格阶梯!$C$22/100/价格阶梯!$B$13,0)*价格阶梯!$B$13,"")</f>
        <v/>
      </c>
      <c r="O338" s="29">
        <f>IFERROR(ROUND($H338*价格阶梯!$C$23/100/价格阶梯!$B$13,0)*价格阶梯!$B$13,"")</f>
        <v/>
      </c>
      <c r="P338" s="29">
        <f>IFERROR(ROUND($H338*价格阶梯!$C$24/100/价格阶梯!$B$13,0)*价格阶梯!$B$13,"")</f>
        <v/>
      </c>
      <c r="Q338" s="29">
        <f>IFERROR(ROUND($H338*价格阶梯!$C$25/100/价格阶梯!$B$13,0)*价格阶梯!$B$13,"")</f>
        <v/>
      </c>
      <c r="R338" s="29">
        <f>IFERROR(ROUND($H338*价格阶梯!$C$26/100/价格阶梯!$B$13,0)*价格阶梯!$B$13,"")</f>
        <v/>
      </c>
    </row>
    <row r="339">
      <c r="A339" s="32">
        <f>$A338+1</f>
        <v/>
      </c>
      <c r="B339" s="9">
        <f>IF($A339="","",CHOOSE(WEEKDAY(A339,2),"周一","周二","周三","周四","周五","周六","周日"))</f>
        <v/>
      </c>
      <c r="C339" s="5" t="inlineStr">
        <is>
          <t>D3</t>
        </is>
      </c>
      <c r="D339" s="27" t="n">
        <v>1.02</v>
      </c>
      <c r="E339" s="21">
        <f>IF($C339="","",IF($C339="D1",1.5,IF($C339="D2",1.2,IF($C339="D3",0.95,IF($C339="D4",0.7,"")))))</f>
        <v/>
      </c>
      <c r="F339" s="21">
        <f>IF($C339="","",IF($C339="D1",2,IF($C339="D2",1.5,IF($C339="D3",1.1,IF($C339="D4",0.85,"")))))</f>
        <v/>
      </c>
      <c r="G339" s="9">
        <f>IF(OR($D339="",$E339=""),"",IF(AND($D339&gt;=$E339,$D339&lt;=$F339),"合规","超范围"))</f>
        <v/>
      </c>
      <c r="H339" s="29">
        <f>IFERROR(ROUND(价格阶梯!$B$4*$D339/价格阶梯!$B$13,0)*价格阶梯!$B$13,"")</f>
        <v/>
      </c>
      <c r="I339" s="29">
        <f>IFERROR(ROUND($H339*价格阶梯!$C$17/100/价格阶梯!$B$13,0)*价格阶梯!$B$13,"")</f>
        <v/>
      </c>
      <c r="J339" s="29">
        <f>IFERROR(ROUND($H339*价格阶梯!$C$18/100/价格阶梯!$B$13,0)*价格阶梯!$B$13,"")</f>
        <v/>
      </c>
      <c r="K339" s="29">
        <f>IFERROR(ROUND($H339*价格阶梯!$C$19/100/价格阶梯!$B$13,0)*价格阶梯!$B$13,"")</f>
        <v/>
      </c>
      <c r="L339" s="29">
        <f>IFERROR(ROUND($H339*价格阶梯!$C$20/100/价格阶梯!$B$13,0)*价格阶梯!$B$13,"")</f>
        <v/>
      </c>
      <c r="M339" s="29">
        <f>IFERROR(ROUND($H339*价格阶梯!$C$21/100/价格阶梯!$B$13,0)*价格阶梯!$B$13,"")</f>
        <v/>
      </c>
      <c r="N339" s="29">
        <f>IFERROR(ROUND($H339*价格阶梯!$C$22/100/价格阶梯!$B$13,0)*价格阶梯!$B$13,"")</f>
        <v/>
      </c>
      <c r="O339" s="29">
        <f>IFERROR(ROUND($H339*价格阶梯!$C$23/100/价格阶梯!$B$13,0)*价格阶梯!$B$13,"")</f>
        <v/>
      </c>
      <c r="P339" s="29">
        <f>IFERROR(ROUND($H339*价格阶梯!$C$24/100/价格阶梯!$B$13,0)*价格阶梯!$B$13,"")</f>
        <v/>
      </c>
      <c r="Q339" s="29">
        <f>IFERROR(ROUND($H339*价格阶梯!$C$25/100/价格阶梯!$B$13,0)*价格阶梯!$B$13,"")</f>
        <v/>
      </c>
      <c r="R339" s="29">
        <f>IFERROR(ROUND($H339*价格阶梯!$C$26/100/价格阶梯!$B$13,0)*价格阶梯!$B$13,"")</f>
        <v/>
      </c>
    </row>
    <row r="340">
      <c r="A340" s="32">
        <f>$A339+1</f>
        <v/>
      </c>
      <c r="B340" s="9">
        <f>IF($A340="","",CHOOSE(WEEKDAY(A340,2),"周一","周二","周三","周四","周五","周六","周日"))</f>
        <v/>
      </c>
      <c r="C340" s="5" t="inlineStr">
        <is>
          <t>D3</t>
        </is>
      </c>
      <c r="D340" s="27" t="n">
        <v>1.032</v>
      </c>
      <c r="E340" s="21">
        <f>IF($C340="","",IF($C340="D1",1.5,IF($C340="D2",1.2,IF($C340="D3",0.95,IF($C340="D4",0.7,"")))))</f>
        <v/>
      </c>
      <c r="F340" s="21">
        <f>IF($C340="","",IF($C340="D1",2,IF($C340="D2",1.5,IF($C340="D3",1.1,IF($C340="D4",0.85,"")))))</f>
        <v/>
      </c>
      <c r="G340" s="9">
        <f>IF(OR($D340="",$E340=""),"",IF(AND($D340&gt;=$E340,$D340&lt;=$F340),"合规","超范围"))</f>
        <v/>
      </c>
      <c r="H340" s="29">
        <f>IFERROR(ROUND(价格阶梯!$B$4*$D340/价格阶梯!$B$13,0)*价格阶梯!$B$13,"")</f>
        <v/>
      </c>
      <c r="I340" s="29">
        <f>IFERROR(ROUND($H340*价格阶梯!$C$17/100/价格阶梯!$B$13,0)*价格阶梯!$B$13,"")</f>
        <v/>
      </c>
      <c r="J340" s="29">
        <f>IFERROR(ROUND($H340*价格阶梯!$C$18/100/价格阶梯!$B$13,0)*价格阶梯!$B$13,"")</f>
        <v/>
      </c>
      <c r="K340" s="29">
        <f>IFERROR(ROUND($H340*价格阶梯!$C$19/100/价格阶梯!$B$13,0)*价格阶梯!$B$13,"")</f>
        <v/>
      </c>
      <c r="L340" s="29">
        <f>IFERROR(ROUND($H340*价格阶梯!$C$20/100/价格阶梯!$B$13,0)*价格阶梯!$B$13,"")</f>
        <v/>
      </c>
      <c r="M340" s="29">
        <f>IFERROR(ROUND($H340*价格阶梯!$C$21/100/价格阶梯!$B$13,0)*价格阶梯!$B$13,"")</f>
        <v/>
      </c>
      <c r="N340" s="29">
        <f>IFERROR(ROUND($H340*价格阶梯!$C$22/100/价格阶梯!$B$13,0)*价格阶梯!$B$13,"")</f>
        <v/>
      </c>
      <c r="O340" s="29">
        <f>IFERROR(ROUND($H340*价格阶梯!$C$23/100/价格阶梯!$B$13,0)*价格阶梯!$B$13,"")</f>
        <v/>
      </c>
      <c r="P340" s="29">
        <f>IFERROR(ROUND($H340*价格阶梯!$C$24/100/价格阶梯!$B$13,0)*价格阶梯!$B$13,"")</f>
        <v/>
      </c>
      <c r="Q340" s="29">
        <f>IFERROR(ROUND($H340*价格阶梯!$C$25/100/价格阶梯!$B$13,0)*价格阶梯!$B$13,"")</f>
        <v/>
      </c>
      <c r="R340" s="29">
        <f>IFERROR(ROUND($H340*价格阶梯!$C$26/100/价格阶梯!$B$13,0)*价格阶梯!$B$13,"")</f>
        <v/>
      </c>
    </row>
    <row r="341">
      <c r="A341" s="32">
        <f>$A340+1</f>
        <v/>
      </c>
      <c r="B341" s="9">
        <f>IF($A341="","",CHOOSE(WEEKDAY(A341,2),"周一","周二","周三","周四","周五","周六","周日"))</f>
        <v/>
      </c>
      <c r="C341" s="5" t="inlineStr">
        <is>
          <t>D3</t>
        </is>
      </c>
      <c r="D341" s="27" t="n">
        <v>1.044</v>
      </c>
      <c r="E341" s="21">
        <f>IF($C341="","",IF($C341="D1",1.5,IF($C341="D2",1.2,IF($C341="D3",0.95,IF($C341="D4",0.7,"")))))</f>
        <v/>
      </c>
      <c r="F341" s="21">
        <f>IF($C341="","",IF($C341="D1",2,IF($C341="D2",1.5,IF($C341="D3",1.1,IF($C341="D4",0.85,"")))))</f>
        <v/>
      </c>
      <c r="G341" s="9">
        <f>IF(OR($D341="",$E341=""),"",IF(AND($D341&gt;=$E341,$D341&lt;=$F341),"合规","超范围"))</f>
        <v/>
      </c>
      <c r="H341" s="29">
        <f>IFERROR(ROUND(价格阶梯!$B$4*$D341/价格阶梯!$B$13,0)*价格阶梯!$B$13,"")</f>
        <v/>
      </c>
      <c r="I341" s="29">
        <f>IFERROR(ROUND($H341*价格阶梯!$C$17/100/价格阶梯!$B$13,0)*价格阶梯!$B$13,"")</f>
        <v/>
      </c>
      <c r="J341" s="29">
        <f>IFERROR(ROUND($H341*价格阶梯!$C$18/100/价格阶梯!$B$13,0)*价格阶梯!$B$13,"")</f>
        <v/>
      </c>
      <c r="K341" s="29">
        <f>IFERROR(ROUND($H341*价格阶梯!$C$19/100/价格阶梯!$B$13,0)*价格阶梯!$B$13,"")</f>
        <v/>
      </c>
      <c r="L341" s="29">
        <f>IFERROR(ROUND($H341*价格阶梯!$C$20/100/价格阶梯!$B$13,0)*价格阶梯!$B$13,"")</f>
        <v/>
      </c>
      <c r="M341" s="29">
        <f>IFERROR(ROUND($H341*价格阶梯!$C$21/100/价格阶梯!$B$13,0)*价格阶梯!$B$13,"")</f>
        <v/>
      </c>
      <c r="N341" s="29">
        <f>IFERROR(ROUND($H341*价格阶梯!$C$22/100/价格阶梯!$B$13,0)*价格阶梯!$B$13,"")</f>
        <v/>
      </c>
      <c r="O341" s="29">
        <f>IFERROR(ROUND($H341*价格阶梯!$C$23/100/价格阶梯!$B$13,0)*价格阶梯!$B$13,"")</f>
        <v/>
      </c>
      <c r="P341" s="29">
        <f>IFERROR(ROUND($H341*价格阶梯!$C$24/100/价格阶梯!$B$13,0)*价格阶梯!$B$13,"")</f>
        <v/>
      </c>
      <c r="Q341" s="29">
        <f>IFERROR(ROUND($H341*价格阶梯!$C$25/100/价格阶梯!$B$13,0)*价格阶梯!$B$13,"")</f>
        <v/>
      </c>
      <c r="R341" s="29">
        <f>IFERROR(ROUND($H341*价格阶梯!$C$26/100/价格阶梯!$B$13,0)*价格阶梯!$B$13,"")</f>
        <v/>
      </c>
    </row>
    <row r="342">
      <c r="A342" s="32">
        <f>$A341+1</f>
        <v/>
      </c>
      <c r="B342" s="9">
        <f>IF($A342="","",CHOOSE(WEEKDAY(A342,2),"周一","周二","周三","周四","周五","周六","周日"))</f>
        <v/>
      </c>
      <c r="C342" s="5" t="inlineStr">
        <is>
          <t>D3</t>
        </is>
      </c>
      <c r="D342" s="27" t="n">
        <v>1.056</v>
      </c>
      <c r="E342" s="21">
        <f>IF($C342="","",IF($C342="D1",1.5,IF($C342="D2",1.2,IF($C342="D3",0.95,IF($C342="D4",0.7,"")))))</f>
        <v/>
      </c>
      <c r="F342" s="21">
        <f>IF($C342="","",IF($C342="D1",2,IF($C342="D2",1.5,IF($C342="D3",1.1,IF($C342="D4",0.85,"")))))</f>
        <v/>
      </c>
      <c r="G342" s="9">
        <f>IF(OR($D342="",$E342=""),"",IF(AND($D342&gt;=$E342,$D342&lt;=$F342),"合规","超范围"))</f>
        <v/>
      </c>
      <c r="H342" s="29">
        <f>IFERROR(ROUND(价格阶梯!$B$4*$D342/价格阶梯!$B$13,0)*价格阶梯!$B$13,"")</f>
        <v/>
      </c>
      <c r="I342" s="29">
        <f>IFERROR(ROUND($H342*价格阶梯!$C$17/100/价格阶梯!$B$13,0)*价格阶梯!$B$13,"")</f>
        <v/>
      </c>
      <c r="J342" s="29">
        <f>IFERROR(ROUND($H342*价格阶梯!$C$18/100/价格阶梯!$B$13,0)*价格阶梯!$B$13,"")</f>
        <v/>
      </c>
      <c r="K342" s="29">
        <f>IFERROR(ROUND($H342*价格阶梯!$C$19/100/价格阶梯!$B$13,0)*价格阶梯!$B$13,"")</f>
        <v/>
      </c>
      <c r="L342" s="29">
        <f>IFERROR(ROUND($H342*价格阶梯!$C$20/100/价格阶梯!$B$13,0)*价格阶梯!$B$13,"")</f>
        <v/>
      </c>
      <c r="M342" s="29">
        <f>IFERROR(ROUND($H342*价格阶梯!$C$21/100/价格阶梯!$B$13,0)*价格阶梯!$B$13,"")</f>
        <v/>
      </c>
      <c r="N342" s="29">
        <f>IFERROR(ROUND($H342*价格阶梯!$C$22/100/价格阶梯!$B$13,0)*价格阶梯!$B$13,"")</f>
        <v/>
      </c>
      <c r="O342" s="29">
        <f>IFERROR(ROUND($H342*价格阶梯!$C$23/100/价格阶梯!$B$13,0)*价格阶梯!$B$13,"")</f>
        <v/>
      </c>
      <c r="P342" s="29">
        <f>IFERROR(ROUND($H342*价格阶梯!$C$24/100/价格阶梯!$B$13,0)*价格阶梯!$B$13,"")</f>
        <v/>
      </c>
      <c r="Q342" s="29">
        <f>IFERROR(ROUND($H342*价格阶梯!$C$25/100/价格阶梯!$B$13,0)*价格阶梯!$B$13,"")</f>
        <v/>
      </c>
      <c r="R342" s="29">
        <f>IFERROR(ROUND($H342*价格阶梯!$C$26/100/价格阶梯!$B$13,0)*价格阶梯!$B$13,"")</f>
        <v/>
      </c>
    </row>
    <row r="343">
      <c r="A343" s="32">
        <f>$A342+1</f>
        <v/>
      </c>
      <c r="B343" s="9">
        <f>IF($A343="","",CHOOSE(WEEKDAY(A343,2),"周一","周二","周三","周四","周五","周六","周日"))</f>
        <v/>
      </c>
      <c r="C343" s="5" t="inlineStr">
        <is>
          <t>D3</t>
        </is>
      </c>
      <c r="D343" s="27" t="n">
        <v>0.984</v>
      </c>
      <c r="E343" s="21">
        <f>IF($C343="","",IF($C343="D1",1.5,IF($C343="D2",1.2,IF($C343="D3",0.95,IF($C343="D4",0.7,"")))))</f>
        <v/>
      </c>
      <c r="F343" s="21">
        <f>IF($C343="","",IF($C343="D1",2,IF($C343="D2",1.5,IF($C343="D3",1.1,IF($C343="D4",0.85,"")))))</f>
        <v/>
      </c>
      <c r="G343" s="9">
        <f>IF(OR($D343="",$E343=""),"",IF(AND($D343&gt;=$E343,$D343&lt;=$F343),"合规","超范围"))</f>
        <v/>
      </c>
      <c r="H343" s="29">
        <f>IFERROR(ROUND(价格阶梯!$B$4*$D343/价格阶梯!$B$13,0)*价格阶梯!$B$13,"")</f>
        <v/>
      </c>
      <c r="I343" s="29">
        <f>IFERROR(ROUND($H343*价格阶梯!$C$17/100/价格阶梯!$B$13,0)*价格阶梯!$B$13,"")</f>
        <v/>
      </c>
      <c r="J343" s="29">
        <f>IFERROR(ROUND($H343*价格阶梯!$C$18/100/价格阶梯!$B$13,0)*价格阶梯!$B$13,"")</f>
        <v/>
      </c>
      <c r="K343" s="29">
        <f>IFERROR(ROUND($H343*价格阶梯!$C$19/100/价格阶梯!$B$13,0)*价格阶梯!$B$13,"")</f>
        <v/>
      </c>
      <c r="L343" s="29">
        <f>IFERROR(ROUND($H343*价格阶梯!$C$20/100/价格阶梯!$B$13,0)*价格阶梯!$B$13,"")</f>
        <v/>
      </c>
      <c r="M343" s="29">
        <f>IFERROR(ROUND($H343*价格阶梯!$C$21/100/价格阶梯!$B$13,0)*价格阶梯!$B$13,"")</f>
        <v/>
      </c>
      <c r="N343" s="29">
        <f>IFERROR(ROUND($H343*价格阶梯!$C$22/100/价格阶梯!$B$13,0)*价格阶梯!$B$13,"")</f>
        <v/>
      </c>
      <c r="O343" s="29">
        <f>IFERROR(ROUND($H343*价格阶梯!$C$23/100/价格阶梯!$B$13,0)*价格阶梯!$B$13,"")</f>
        <v/>
      </c>
      <c r="P343" s="29">
        <f>IFERROR(ROUND($H343*价格阶梯!$C$24/100/价格阶梯!$B$13,0)*价格阶梯!$B$13,"")</f>
        <v/>
      </c>
      <c r="Q343" s="29">
        <f>IFERROR(ROUND($H343*价格阶梯!$C$25/100/价格阶梯!$B$13,0)*价格阶梯!$B$13,"")</f>
        <v/>
      </c>
      <c r="R343" s="29">
        <f>IFERROR(ROUND($H343*价格阶梯!$C$26/100/价格阶梯!$B$13,0)*价格阶梯!$B$13,"")</f>
        <v/>
      </c>
    </row>
    <row r="344">
      <c r="A344" s="32">
        <f>$A343+1</f>
        <v/>
      </c>
      <c r="B344" s="9">
        <f>IF($A344="","",CHOOSE(WEEKDAY(A344,2),"周一","周二","周三","周四","周五","周六","周日"))</f>
        <v/>
      </c>
      <c r="C344" s="5" t="inlineStr">
        <is>
          <t>D3</t>
        </is>
      </c>
      <c r="D344" s="27" t="n">
        <v>0.996</v>
      </c>
      <c r="E344" s="21">
        <f>IF($C344="","",IF($C344="D1",1.5,IF($C344="D2",1.2,IF($C344="D3",0.95,IF($C344="D4",0.7,"")))))</f>
        <v/>
      </c>
      <c r="F344" s="21">
        <f>IF($C344="","",IF($C344="D1",2,IF($C344="D2",1.5,IF($C344="D3",1.1,IF($C344="D4",0.85,"")))))</f>
        <v/>
      </c>
      <c r="G344" s="9">
        <f>IF(OR($D344="",$E344=""),"",IF(AND($D344&gt;=$E344,$D344&lt;=$F344),"合规","超范围"))</f>
        <v/>
      </c>
      <c r="H344" s="29">
        <f>IFERROR(ROUND(价格阶梯!$B$4*$D344/价格阶梯!$B$13,0)*价格阶梯!$B$13,"")</f>
        <v/>
      </c>
      <c r="I344" s="29">
        <f>IFERROR(ROUND($H344*价格阶梯!$C$17/100/价格阶梯!$B$13,0)*价格阶梯!$B$13,"")</f>
        <v/>
      </c>
      <c r="J344" s="29">
        <f>IFERROR(ROUND($H344*价格阶梯!$C$18/100/价格阶梯!$B$13,0)*价格阶梯!$B$13,"")</f>
        <v/>
      </c>
      <c r="K344" s="29">
        <f>IFERROR(ROUND($H344*价格阶梯!$C$19/100/价格阶梯!$B$13,0)*价格阶梯!$B$13,"")</f>
        <v/>
      </c>
      <c r="L344" s="29">
        <f>IFERROR(ROUND($H344*价格阶梯!$C$20/100/价格阶梯!$B$13,0)*价格阶梯!$B$13,"")</f>
        <v/>
      </c>
      <c r="M344" s="29">
        <f>IFERROR(ROUND($H344*价格阶梯!$C$21/100/价格阶梯!$B$13,0)*价格阶梯!$B$13,"")</f>
        <v/>
      </c>
      <c r="N344" s="29">
        <f>IFERROR(ROUND($H344*价格阶梯!$C$22/100/价格阶梯!$B$13,0)*价格阶梯!$B$13,"")</f>
        <v/>
      </c>
      <c r="O344" s="29">
        <f>IFERROR(ROUND($H344*价格阶梯!$C$23/100/价格阶梯!$B$13,0)*价格阶梯!$B$13,"")</f>
        <v/>
      </c>
      <c r="P344" s="29">
        <f>IFERROR(ROUND($H344*价格阶梯!$C$24/100/价格阶梯!$B$13,0)*价格阶梯!$B$13,"")</f>
        <v/>
      </c>
      <c r="Q344" s="29">
        <f>IFERROR(ROUND($H344*价格阶梯!$C$25/100/价格阶梯!$B$13,0)*价格阶梯!$B$13,"")</f>
        <v/>
      </c>
      <c r="R344" s="29">
        <f>IFERROR(ROUND($H344*价格阶梯!$C$26/100/价格阶梯!$B$13,0)*价格阶梯!$B$13,"")</f>
        <v/>
      </c>
    </row>
    <row r="345">
      <c r="A345" s="32">
        <f>$A344+1</f>
        <v/>
      </c>
      <c r="B345" s="9">
        <f>IF($A345="","",CHOOSE(WEEKDAY(A345,2),"周一","周二","周三","周四","周五","周六","周日"))</f>
        <v/>
      </c>
      <c r="C345" s="5" t="inlineStr">
        <is>
          <t>D3</t>
        </is>
      </c>
      <c r="D345" s="27" t="n">
        <v>1.008</v>
      </c>
      <c r="E345" s="21">
        <f>IF($C345="","",IF($C345="D1",1.5,IF($C345="D2",1.2,IF($C345="D3",0.95,IF($C345="D4",0.7,"")))))</f>
        <v/>
      </c>
      <c r="F345" s="21">
        <f>IF($C345="","",IF($C345="D1",2,IF($C345="D2",1.5,IF($C345="D3",1.1,IF($C345="D4",0.85,"")))))</f>
        <v/>
      </c>
      <c r="G345" s="9">
        <f>IF(OR($D345="",$E345=""),"",IF(AND($D345&gt;=$E345,$D345&lt;=$F345),"合规","超范围"))</f>
        <v/>
      </c>
      <c r="H345" s="29">
        <f>IFERROR(ROUND(价格阶梯!$B$4*$D345/价格阶梯!$B$13,0)*价格阶梯!$B$13,"")</f>
        <v/>
      </c>
      <c r="I345" s="29">
        <f>IFERROR(ROUND($H345*价格阶梯!$C$17/100/价格阶梯!$B$13,0)*价格阶梯!$B$13,"")</f>
        <v/>
      </c>
      <c r="J345" s="29">
        <f>IFERROR(ROUND($H345*价格阶梯!$C$18/100/价格阶梯!$B$13,0)*价格阶梯!$B$13,"")</f>
        <v/>
      </c>
      <c r="K345" s="29">
        <f>IFERROR(ROUND($H345*价格阶梯!$C$19/100/价格阶梯!$B$13,0)*价格阶梯!$B$13,"")</f>
        <v/>
      </c>
      <c r="L345" s="29">
        <f>IFERROR(ROUND($H345*价格阶梯!$C$20/100/价格阶梯!$B$13,0)*价格阶梯!$B$13,"")</f>
        <v/>
      </c>
      <c r="M345" s="29">
        <f>IFERROR(ROUND($H345*价格阶梯!$C$21/100/价格阶梯!$B$13,0)*价格阶梯!$B$13,"")</f>
        <v/>
      </c>
      <c r="N345" s="29">
        <f>IFERROR(ROUND($H345*价格阶梯!$C$22/100/价格阶梯!$B$13,0)*价格阶梯!$B$13,"")</f>
        <v/>
      </c>
      <c r="O345" s="29">
        <f>IFERROR(ROUND($H345*价格阶梯!$C$23/100/价格阶梯!$B$13,0)*价格阶梯!$B$13,"")</f>
        <v/>
      </c>
      <c r="P345" s="29">
        <f>IFERROR(ROUND($H345*价格阶梯!$C$24/100/价格阶梯!$B$13,0)*价格阶梯!$B$13,"")</f>
        <v/>
      </c>
      <c r="Q345" s="29">
        <f>IFERROR(ROUND($H345*价格阶梯!$C$25/100/价格阶梯!$B$13,0)*价格阶梯!$B$13,"")</f>
        <v/>
      </c>
      <c r="R345" s="29">
        <f>IFERROR(ROUND($H345*价格阶梯!$C$26/100/价格阶梯!$B$13,0)*价格阶梯!$B$13,"")</f>
        <v/>
      </c>
    </row>
    <row r="346">
      <c r="A346" s="32">
        <f>$A345+1</f>
        <v/>
      </c>
      <c r="B346" s="9">
        <f>IF($A346="","",CHOOSE(WEEKDAY(A346,2),"周一","周二","周三","周四","周五","周六","周日"))</f>
        <v/>
      </c>
      <c r="C346" s="5" t="inlineStr">
        <is>
          <t>D3</t>
        </is>
      </c>
      <c r="D346" s="27" t="n">
        <v>1.02</v>
      </c>
      <c r="E346" s="21">
        <f>IF($C346="","",IF($C346="D1",1.5,IF($C346="D2",1.2,IF($C346="D3",0.95,IF($C346="D4",0.7,"")))))</f>
        <v/>
      </c>
      <c r="F346" s="21">
        <f>IF($C346="","",IF($C346="D1",2,IF($C346="D2",1.5,IF($C346="D3",1.1,IF($C346="D4",0.85,"")))))</f>
        <v/>
      </c>
      <c r="G346" s="9">
        <f>IF(OR($D346="",$E346=""),"",IF(AND($D346&gt;=$E346,$D346&lt;=$F346),"合规","超范围"))</f>
        <v/>
      </c>
      <c r="H346" s="29">
        <f>IFERROR(ROUND(价格阶梯!$B$4*$D346/价格阶梯!$B$13,0)*价格阶梯!$B$13,"")</f>
        <v/>
      </c>
      <c r="I346" s="29">
        <f>IFERROR(ROUND($H346*价格阶梯!$C$17/100/价格阶梯!$B$13,0)*价格阶梯!$B$13,"")</f>
        <v/>
      </c>
      <c r="J346" s="29">
        <f>IFERROR(ROUND($H346*价格阶梯!$C$18/100/价格阶梯!$B$13,0)*价格阶梯!$B$13,"")</f>
        <v/>
      </c>
      <c r="K346" s="29">
        <f>IFERROR(ROUND($H346*价格阶梯!$C$19/100/价格阶梯!$B$13,0)*价格阶梯!$B$13,"")</f>
        <v/>
      </c>
      <c r="L346" s="29">
        <f>IFERROR(ROUND($H346*价格阶梯!$C$20/100/价格阶梯!$B$13,0)*价格阶梯!$B$13,"")</f>
        <v/>
      </c>
      <c r="M346" s="29">
        <f>IFERROR(ROUND($H346*价格阶梯!$C$21/100/价格阶梯!$B$13,0)*价格阶梯!$B$13,"")</f>
        <v/>
      </c>
      <c r="N346" s="29">
        <f>IFERROR(ROUND($H346*价格阶梯!$C$22/100/价格阶梯!$B$13,0)*价格阶梯!$B$13,"")</f>
        <v/>
      </c>
      <c r="O346" s="29">
        <f>IFERROR(ROUND($H346*价格阶梯!$C$23/100/价格阶梯!$B$13,0)*价格阶梯!$B$13,"")</f>
        <v/>
      </c>
      <c r="P346" s="29">
        <f>IFERROR(ROUND($H346*价格阶梯!$C$24/100/价格阶梯!$B$13,0)*价格阶梯!$B$13,"")</f>
        <v/>
      </c>
      <c r="Q346" s="29">
        <f>IFERROR(ROUND($H346*价格阶梯!$C$25/100/价格阶梯!$B$13,0)*价格阶梯!$B$13,"")</f>
        <v/>
      </c>
      <c r="R346" s="29">
        <f>IFERROR(ROUND($H346*价格阶梯!$C$26/100/价格阶梯!$B$13,0)*价格阶梯!$B$13,"")</f>
        <v/>
      </c>
    </row>
    <row r="347">
      <c r="A347" s="32">
        <f>$A346+1</f>
        <v/>
      </c>
      <c r="B347" s="9">
        <f>IF($A347="","",CHOOSE(WEEKDAY(A347,2),"周一","周二","周三","周四","周五","周六","周日"))</f>
        <v/>
      </c>
      <c r="C347" s="5" t="inlineStr">
        <is>
          <t>D3</t>
        </is>
      </c>
      <c r="D347" s="27" t="n">
        <v>1.032</v>
      </c>
      <c r="E347" s="21">
        <f>IF($C347="","",IF($C347="D1",1.5,IF($C347="D2",1.2,IF($C347="D3",0.95,IF($C347="D4",0.7,"")))))</f>
        <v/>
      </c>
      <c r="F347" s="21">
        <f>IF($C347="","",IF($C347="D1",2,IF($C347="D2",1.5,IF($C347="D3",1.1,IF($C347="D4",0.85,"")))))</f>
        <v/>
      </c>
      <c r="G347" s="9">
        <f>IF(OR($D347="",$E347=""),"",IF(AND($D347&gt;=$E347,$D347&lt;=$F347),"合规","超范围"))</f>
        <v/>
      </c>
      <c r="H347" s="29">
        <f>IFERROR(ROUND(价格阶梯!$B$4*$D347/价格阶梯!$B$13,0)*价格阶梯!$B$13,"")</f>
        <v/>
      </c>
      <c r="I347" s="29">
        <f>IFERROR(ROUND($H347*价格阶梯!$C$17/100/价格阶梯!$B$13,0)*价格阶梯!$B$13,"")</f>
        <v/>
      </c>
      <c r="J347" s="29">
        <f>IFERROR(ROUND($H347*价格阶梯!$C$18/100/价格阶梯!$B$13,0)*价格阶梯!$B$13,"")</f>
        <v/>
      </c>
      <c r="K347" s="29">
        <f>IFERROR(ROUND($H347*价格阶梯!$C$19/100/价格阶梯!$B$13,0)*价格阶梯!$B$13,"")</f>
        <v/>
      </c>
      <c r="L347" s="29">
        <f>IFERROR(ROUND($H347*价格阶梯!$C$20/100/价格阶梯!$B$13,0)*价格阶梯!$B$13,"")</f>
        <v/>
      </c>
      <c r="M347" s="29">
        <f>IFERROR(ROUND($H347*价格阶梯!$C$21/100/价格阶梯!$B$13,0)*价格阶梯!$B$13,"")</f>
        <v/>
      </c>
      <c r="N347" s="29">
        <f>IFERROR(ROUND($H347*价格阶梯!$C$22/100/价格阶梯!$B$13,0)*价格阶梯!$B$13,"")</f>
        <v/>
      </c>
      <c r="O347" s="29">
        <f>IFERROR(ROUND($H347*价格阶梯!$C$23/100/价格阶梯!$B$13,0)*价格阶梯!$B$13,"")</f>
        <v/>
      </c>
      <c r="P347" s="29">
        <f>IFERROR(ROUND($H347*价格阶梯!$C$24/100/价格阶梯!$B$13,0)*价格阶梯!$B$13,"")</f>
        <v/>
      </c>
      <c r="Q347" s="29">
        <f>IFERROR(ROUND($H347*价格阶梯!$C$25/100/价格阶梯!$B$13,0)*价格阶梯!$B$13,"")</f>
        <v/>
      </c>
      <c r="R347" s="29">
        <f>IFERROR(ROUND($H347*价格阶梯!$C$26/100/价格阶梯!$B$13,0)*价格阶梯!$B$13,"")</f>
        <v/>
      </c>
    </row>
    <row r="348">
      <c r="A348" s="32">
        <f>$A347+1</f>
        <v/>
      </c>
      <c r="B348" s="9">
        <f>IF($A348="","",CHOOSE(WEEKDAY(A348,2),"周一","周二","周三","周四","周五","周六","周日"))</f>
        <v/>
      </c>
      <c r="C348" s="5" t="inlineStr">
        <is>
          <t>D3</t>
        </is>
      </c>
      <c r="D348" s="27" t="n">
        <v>1.044</v>
      </c>
      <c r="E348" s="21">
        <f>IF($C348="","",IF($C348="D1",1.5,IF($C348="D2",1.2,IF($C348="D3",0.95,IF($C348="D4",0.7,"")))))</f>
        <v/>
      </c>
      <c r="F348" s="21">
        <f>IF($C348="","",IF($C348="D1",2,IF($C348="D2",1.5,IF($C348="D3",1.1,IF($C348="D4",0.85,"")))))</f>
        <v/>
      </c>
      <c r="G348" s="9">
        <f>IF(OR($D348="",$E348=""),"",IF(AND($D348&gt;=$E348,$D348&lt;=$F348),"合规","超范围"))</f>
        <v/>
      </c>
      <c r="H348" s="29">
        <f>IFERROR(ROUND(价格阶梯!$B$4*$D348/价格阶梯!$B$13,0)*价格阶梯!$B$13,"")</f>
        <v/>
      </c>
      <c r="I348" s="29">
        <f>IFERROR(ROUND($H348*价格阶梯!$C$17/100/价格阶梯!$B$13,0)*价格阶梯!$B$13,"")</f>
        <v/>
      </c>
      <c r="J348" s="29">
        <f>IFERROR(ROUND($H348*价格阶梯!$C$18/100/价格阶梯!$B$13,0)*价格阶梯!$B$13,"")</f>
        <v/>
      </c>
      <c r="K348" s="29">
        <f>IFERROR(ROUND($H348*价格阶梯!$C$19/100/价格阶梯!$B$13,0)*价格阶梯!$B$13,"")</f>
        <v/>
      </c>
      <c r="L348" s="29">
        <f>IFERROR(ROUND($H348*价格阶梯!$C$20/100/价格阶梯!$B$13,0)*价格阶梯!$B$13,"")</f>
        <v/>
      </c>
      <c r="M348" s="29">
        <f>IFERROR(ROUND($H348*价格阶梯!$C$21/100/价格阶梯!$B$13,0)*价格阶梯!$B$13,"")</f>
        <v/>
      </c>
      <c r="N348" s="29">
        <f>IFERROR(ROUND($H348*价格阶梯!$C$22/100/价格阶梯!$B$13,0)*价格阶梯!$B$13,"")</f>
        <v/>
      </c>
      <c r="O348" s="29">
        <f>IFERROR(ROUND($H348*价格阶梯!$C$23/100/价格阶梯!$B$13,0)*价格阶梯!$B$13,"")</f>
        <v/>
      </c>
      <c r="P348" s="29">
        <f>IFERROR(ROUND($H348*价格阶梯!$C$24/100/价格阶梯!$B$13,0)*价格阶梯!$B$13,"")</f>
        <v/>
      </c>
      <c r="Q348" s="29">
        <f>IFERROR(ROUND($H348*价格阶梯!$C$25/100/价格阶梯!$B$13,0)*价格阶梯!$B$13,"")</f>
        <v/>
      </c>
      <c r="R348" s="29">
        <f>IFERROR(ROUND($H348*价格阶梯!$C$26/100/价格阶梯!$B$13,0)*价格阶梯!$B$13,"")</f>
        <v/>
      </c>
    </row>
    <row r="349">
      <c r="A349" s="32">
        <f>$A348+1</f>
        <v/>
      </c>
      <c r="B349" s="9">
        <f>IF($A349="","",CHOOSE(WEEKDAY(A349,2),"周一","周二","周三","周四","周五","周六","周日"))</f>
        <v/>
      </c>
      <c r="C349" s="5" t="inlineStr">
        <is>
          <t>D3</t>
        </is>
      </c>
      <c r="D349" s="27" t="n">
        <v>1.056</v>
      </c>
      <c r="E349" s="21">
        <f>IF($C349="","",IF($C349="D1",1.5,IF($C349="D2",1.2,IF($C349="D3",0.95,IF($C349="D4",0.7,"")))))</f>
        <v/>
      </c>
      <c r="F349" s="21">
        <f>IF($C349="","",IF($C349="D1",2,IF($C349="D2",1.5,IF($C349="D3",1.1,IF($C349="D4",0.85,"")))))</f>
        <v/>
      </c>
      <c r="G349" s="9">
        <f>IF(OR($D349="",$E349=""),"",IF(AND($D349&gt;=$E349,$D349&lt;=$F349),"合规","超范围"))</f>
        <v/>
      </c>
      <c r="H349" s="29">
        <f>IFERROR(ROUND(价格阶梯!$B$4*$D349/价格阶梯!$B$13,0)*价格阶梯!$B$13,"")</f>
        <v/>
      </c>
      <c r="I349" s="29">
        <f>IFERROR(ROUND($H349*价格阶梯!$C$17/100/价格阶梯!$B$13,0)*价格阶梯!$B$13,"")</f>
        <v/>
      </c>
      <c r="J349" s="29">
        <f>IFERROR(ROUND($H349*价格阶梯!$C$18/100/价格阶梯!$B$13,0)*价格阶梯!$B$13,"")</f>
        <v/>
      </c>
      <c r="K349" s="29">
        <f>IFERROR(ROUND($H349*价格阶梯!$C$19/100/价格阶梯!$B$13,0)*价格阶梯!$B$13,"")</f>
        <v/>
      </c>
      <c r="L349" s="29">
        <f>IFERROR(ROUND($H349*价格阶梯!$C$20/100/价格阶梯!$B$13,0)*价格阶梯!$B$13,"")</f>
        <v/>
      </c>
      <c r="M349" s="29">
        <f>IFERROR(ROUND($H349*价格阶梯!$C$21/100/价格阶梯!$B$13,0)*价格阶梯!$B$13,"")</f>
        <v/>
      </c>
      <c r="N349" s="29">
        <f>IFERROR(ROUND($H349*价格阶梯!$C$22/100/价格阶梯!$B$13,0)*价格阶梯!$B$13,"")</f>
        <v/>
      </c>
      <c r="O349" s="29">
        <f>IFERROR(ROUND($H349*价格阶梯!$C$23/100/价格阶梯!$B$13,0)*价格阶梯!$B$13,"")</f>
        <v/>
      </c>
      <c r="P349" s="29">
        <f>IFERROR(ROUND($H349*价格阶梯!$C$24/100/价格阶梯!$B$13,0)*价格阶梯!$B$13,"")</f>
        <v/>
      </c>
      <c r="Q349" s="29">
        <f>IFERROR(ROUND($H349*价格阶梯!$C$25/100/价格阶梯!$B$13,0)*价格阶梯!$B$13,"")</f>
        <v/>
      </c>
      <c r="R349" s="29">
        <f>IFERROR(ROUND($H349*价格阶梯!$C$26/100/价格阶梯!$B$13,0)*价格阶梯!$B$13,"")</f>
        <v/>
      </c>
    </row>
    <row r="350">
      <c r="A350" s="32">
        <f>$A349+1</f>
        <v/>
      </c>
      <c r="B350" s="9">
        <f>IF($A350="","",CHOOSE(WEEKDAY(A350,2),"周一","周二","周三","周四","周五","周六","周日"))</f>
        <v/>
      </c>
      <c r="C350" s="5" t="inlineStr">
        <is>
          <t>D3</t>
        </is>
      </c>
      <c r="D350" s="27" t="n">
        <v>0.984</v>
      </c>
      <c r="E350" s="21">
        <f>IF($C350="","",IF($C350="D1",1.5,IF($C350="D2",1.2,IF($C350="D3",0.95,IF($C350="D4",0.7,"")))))</f>
        <v/>
      </c>
      <c r="F350" s="21">
        <f>IF($C350="","",IF($C350="D1",2,IF($C350="D2",1.5,IF($C350="D3",1.1,IF($C350="D4",0.85,"")))))</f>
        <v/>
      </c>
      <c r="G350" s="9">
        <f>IF(OR($D350="",$E350=""),"",IF(AND($D350&gt;=$E350,$D350&lt;=$F350),"合规","超范围"))</f>
        <v/>
      </c>
      <c r="H350" s="29">
        <f>IFERROR(ROUND(价格阶梯!$B$4*$D350/价格阶梯!$B$13,0)*价格阶梯!$B$13,"")</f>
        <v/>
      </c>
      <c r="I350" s="29">
        <f>IFERROR(ROUND($H350*价格阶梯!$C$17/100/价格阶梯!$B$13,0)*价格阶梯!$B$13,"")</f>
        <v/>
      </c>
      <c r="J350" s="29">
        <f>IFERROR(ROUND($H350*价格阶梯!$C$18/100/价格阶梯!$B$13,0)*价格阶梯!$B$13,"")</f>
        <v/>
      </c>
      <c r="K350" s="29">
        <f>IFERROR(ROUND($H350*价格阶梯!$C$19/100/价格阶梯!$B$13,0)*价格阶梯!$B$13,"")</f>
        <v/>
      </c>
      <c r="L350" s="29">
        <f>IFERROR(ROUND($H350*价格阶梯!$C$20/100/价格阶梯!$B$13,0)*价格阶梯!$B$13,"")</f>
        <v/>
      </c>
      <c r="M350" s="29">
        <f>IFERROR(ROUND($H350*价格阶梯!$C$21/100/价格阶梯!$B$13,0)*价格阶梯!$B$13,"")</f>
        <v/>
      </c>
      <c r="N350" s="29">
        <f>IFERROR(ROUND($H350*价格阶梯!$C$22/100/价格阶梯!$B$13,0)*价格阶梯!$B$13,"")</f>
        <v/>
      </c>
      <c r="O350" s="29">
        <f>IFERROR(ROUND($H350*价格阶梯!$C$23/100/价格阶梯!$B$13,0)*价格阶梯!$B$13,"")</f>
        <v/>
      </c>
      <c r="P350" s="29">
        <f>IFERROR(ROUND($H350*价格阶梯!$C$24/100/价格阶梯!$B$13,0)*价格阶梯!$B$13,"")</f>
        <v/>
      </c>
      <c r="Q350" s="29">
        <f>IFERROR(ROUND($H350*价格阶梯!$C$25/100/价格阶梯!$B$13,0)*价格阶梯!$B$13,"")</f>
        <v/>
      </c>
      <c r="R350" s="29">
        <f>IFERROR(ROUND($H350*价格阶梯!$C$26/100/价格阶梯!$B$13,0)*价格阶梯!$B$13,"")</f>
        <v/>
      </c>
    </row>
    <row r="351">
      <c r="A351" s="32">
        <f>$A350+1</f>
        <v/>
      </c>
      <c r="B351" s="9">
        <f>IF($A351="","",CHOOSE(WEEKDAY(A351,2),"周一","周二","周三","周四","周五","周六","周日"))</f>
        <v/>
      </c>
      <c r="C351" s="5" t="inlineStr">
        <is>
          <t>D3</t>
        </is>
      </c>
      <c r="D351" s="27" t="n">
        <v>0.996</v>
      </c>
      <c r="E351" s="21">
        <f>IF($C351="","",IF($C351="D1",1.5,IF($C351="D2",1.2,IF($C351="D3",0.95,IF($C351="D4",0.7,"")))))</f>
        <v/>
      </c>
      <c r="F351" s="21">
        <f>IF($C351="","",IF($C351="D1",2,IF($C351="D2",1.5,IF($C351="D3",1.1,IF($C351="D4",0.85,"")))))</f>
        <v/>
      </c>
      <c r="G351" s="9">
        <f>IF(OR($D351="",$E351=""),"",IF(AND($D351&gt;=$E351,$D351&lt;=$F351),"合规","超范围"))</f>
        <v/>
      </c>
      <c r="H351" s="29">
        <f>IFERROR(ROUND(价格阶梯!$B$4*$D351/价格阶梯!$B$13,0)*价格阶梯!$B$13,"")</f>
        <v/>
      </c>
      <c r="I351" s="29">
        <f>IFERROR(ROUND($H351*价格阶梯!$C$17/100/价格阶梯!$B$13,0)*价格阶梯!$B$13,"")</f>
        <v/>
      </c>
      <c r="J351" s="29">
        <f>IFERROR(ROUND($H351*价格阶梯!$C$18/100/价格阶梯!$B$13,0)*价格阶梯!$B$13,"")</f>
        <v/>
      </c>
      <c r="K351" s="29">
        <f>IFERROR(ROUND($H351*价格阶梯!$C$19/100/价格阶梯!$B$13,0)*价格阶梯!$B$13,"")</f>
        <v/>
      </c>
      <c r="L351" s="29">
        <f>IFERROR(ROUND($H351*价格阶梯!$C$20/100/价格阶梯!$B$13,0)*价格阶梯!$B$13,"")</f>
        <v/>
      </c>
      <c r="M351" s="29">
        <f>IFERROR(ROUND($H351*价格阶梯!$C$21/100/价格阶梯!$B$13,0)*价格阶梯!$B$13,"")</f>
        <v/>
      </c>
      <c r="N351" s="29">
        <f>IFERROR(ROUND($H351*价格阶梯!$C$22/100/价格阶梯!$B$13,0)*价格阶梯!$B$13,"")</f>
        <v/>
      </c>
      <c r="O351" s="29">
        <f>IFERROR(ROUND($H351*价格阶梯!$C$23/100/价格阶梯!$B$13,0)*价格阶梯!$B$13,"")</f>
        <v/>
      </c>
      <c r="P351" s="29">
        <f>IFERROR(ROUND($H351*价格阶梯!$C$24/100/价格阶梯!$B$13,0)*价格阶梯!$B$13,"")</f>
        <v/>
      </c>
      <c r="Q351" s="29">
        <f>IFERROR(ROUND($H351*价格阶梯!$C$25/100/价格阶梯!$B$13,0)*价格阶梯!$B$13,"")</f>
        <v/>
      </c>
      <c r="R351" s="29">
        <f>IFERROR(ROUND($H351*价格阶梯!$C$26/100/价格阶梯!$B$13,0)*价格阶梯!$B$13,"")</f>
        <v/>
      </c>
    </row>
    <row r="352">
      <c r="A352" s="32">
        <f>$A351+1</f>
        <v/>
      </c>
      <c r="B352" s="9">
        <f>IF($A352="","",CHOOSE(WEEKDAY(A352,2),"周一","周二","周三","周四","周五","周六","周日"))</f>
        <v/>
      </c>
      <c r="C352" s="5" t="inlineStr">
        <is>
          <t>D3</t>
        </is>
      </c>
      <c r="D352" s="27" t="n">
        <v>1.008</v>
      </c>
      <c r="E352" s="21">
        <f>IF($C352="","",IF($C352="D1",1.5,IF($C352="D2",1.2,IF($C352="D3",0.95,IF($C352="D4",0.7,"")))))</f>
        <v/>
      </c>
      <c r="F352" s="21">
        <f>IF($C352="","",IF($C352="D1",2,IF($C352="D2",1.5,IF($C352="D3",1.1,IF($C352="D4",0.85,"")))))</f>
        <v/>
      </c>
      <c r="G352" s="9">
        <f>IF(OR($D352="",$E352=""),"",IF(AND($D352&gt;=$E352,$D352&lt;=$F352),"合规","超范围"))</f>
        <v/>
      </c>
      <c r="H352" s="29">
        <f>IFERROR(ROUND(价格阶梯!$B$4*$D352/价格阶梯!$B$13,0)*价格阶梯!$B$13,"")</f>
        <v/>
      </c>
      <c r="I352" s="29">
        <f>IFERROR(ROUND($H352*价格阶梯!$C$17/100/价格阶梯!$B$13,0)*价格阶梯!$B$13,"")</f>
        <v/>
      </c>
      <c r="J352" s="29">
        <f>IFERROR(ROUND($H352*价格阶梯!$C$18/100/价格阶梯!$B$13,0)*价格阶梯!$B$13,"")</f>
        <v/>
      </c>
      <c r="K352" s="29">
        <f>IFERROR(ROUND($H352*价格阶梯!$C$19/100/价格阶梯!$B$13,0)*价格阶梯!$B$13,"")</f>
        <v/>
      </c>
      <c r="L352" s="29">
        <f>IFERROR(ROUND($H352*价格阶梯!$C$20/100/价格阶梯!$B$13,0)*价格阶梯!$B$13,"")</f>
        <v/>
      </c>
      <c r="M352" s="29">
        <f>IFERROR(ROUND($H352*价格阶梯!$C$21/100/价格阶梯!$B$13,0)*价格阶梯!$B$13,"")</f>
        <v/>
      </c>
      <c r="N352" s="29">
        <f>IFERROR(ROUND($H352*价格阶梯!$C$22/100/价格阶梯!$B$13,0)*价格阶梯!$B$13,"")</f>
        <v/>
      </c>
      <c r="O352" s="29">
        <f>IFERROR(ROUND($H352*价格阶梯!$C$23/100/价格阶梯!$B$13,0)*价格阶梯!$B$13,"")</f>
        <v/>
      </c>
      <c r="P352" s="29">
        <f>IFERROR(ROUND($H352*价格阶梯!$C$24/100/价格阶梯!$B$13,0)*价格阶梯!$B$13,"")</f>
        <v/>
      </c>
      <c r="Q352" s="29">
        <f>IFERROR(ROUND($H352*价格阶梯!$C$25/100/价格阶梯!$B$13,0)*价格阶梯!$B$13,"")</f>
        <v/>
      </c>
      <c r="R352" s="29">
        <f>IFERROR(ROUND($H352*价格阶梯!$C$26/100/价格阶梯!$B$13,0)*价格阶梯!$B$13,"")</f>
        <v/>
      </c>
    </row>
    <row r="353">
      <c r="A353" s="32">
        <f>$A352+1</f>
        <v/>
      </c>
      <c r="B353" s="9">
        <f>IF($A353="","",CHOOSE(WEEKDAY(A353,2),"周一","周二","周三","周四","周五","周六","周日"))</f>
        <v/>
      </c>
      <c r="C353" s="5" t="inlineStr">
        <is>
          <t>D3</t>
        </is>
      </c>
      <c r="D353" s="27" t="n">
        <v>1.02</v>
      </c>
      <c r="E353" s="21">
        <f>IF($C353="","",IF($C353="D1",1.5,IF($C353="D2",1.2,IF($C353="D3",0.95,IF($C353="D4",0.7,"")))))</f>
        <v/>
      </c>
      <c r="F353" s="21">
        <f>IF($C353="","",IF($C353="D1",2,IF($C353="D2",1.5,IF($C353="D3",1.1,IF($C353="D4",0.85,"")))))</f>
        <v/>
      </c>
      <c r="G353" s="9">
        <f>IF(OR($D353="",$E353=""),"",IF(AND($D353&gt;=$E353,$D353&lt;=$F353),"合规","超范围"))</f>
        <v/>
      </c>
      <c r="H353" s="29">
        <f>IFERROR(ROUND(价格阶梯!$B$4*$D353/价格阶梯!$B$13,0)*价格阶梯!$B$13,"")</f>
        <v/>
      </c>
      <c r="I353" s="29">
        <f>IFERROR(ROUND($H353*价格阶梯!$C$17/100/价格阶梯!$B$13,0)*价格阶梯!$B$13,"")</f>
        <v/>
      </c>
      <c r="J353" s="29">
        <f>IFERROR(ROUND($H353*价格阶梯!$C$18/100/价格阶梯!$B$13,0)*价格阶梯!$B$13,"")</f>
        <v/>
      </c>
      <c r="K353" s="29">
        <f>IFERROR(ROUND($H353*价格阶梯!$C$19/100/价格阶梯!$B$13,0)*价格阶梯!$B$13,"")</f>
        <v/>
      </c>
      <c r="L353" s="29">
        <f>IFERROR(ROUND($H353*价格阶梯!$C$20/100/价格阶梯!$B$13,0)*价格阶梯!$B$13,"")</f>
        <v/>
      </c>
      <c r="M353" s="29">
        <f>IFERROR(ROUND($H353*价格阶梯!$C$21/100/价格阶梯!$B$13,0)*价格阶梯!$B$13,"")</f>
        <v/>
      </c>
      <c r="N353" s="29">
        <f>IFERROR(ROUND($H353*价格阶梯!$C$22/100/价格阶梯!$B$13,0)*价格阶梯!$B$13,"")</f>
        <v/>
      </c>
      <c r="O353" s="29">
        <f>IFERROR(ROUND($H353*价格阶梯!$C$23/100/价格阶梯!$B$13,0)*价格阶梯!$B$13,"")</f>
        <v/>
      </c>
      <c r="P353" s="29">
        <f>IFERROR(ROUND($H353*价格阶梯!$C$24/100/价格阶梯!$B$13,0)*价格阶梯!$B$13,"")</f>
        <v/>
      </c>
      <c r="Q353" s="29">
        <f>IFERROR(ROUND($H353*价格阶梯!$C$25/100/价格阶梯!$B$13,0)*价格阶梯!$B$13,"")</f>
        <v/>
      </c>
      <c r="R353" s="29">
        <f>IFERROR(ROUND($H353*价格阶梯!$C$26/100/价格阶梯!$B$13,0)*价格阶梯!$B$13,"")</f>
        <v/>
      </c>
    </row>
    <row r="354">
      <c r="A354" s="32">
        <f>$A353+1</f>
        <v/>
      </c>
      <c r="B354" s="9">
        <f>IF($A354="","",CHOOSE(WEEKDAY(A354,2),"周一","周二","周三","周四","周五","周六","周日"))</f>
        <v/>
      </c>
      <c r="C354" s="5" t="inlineStr">
        <is>
          <t>D3</t>
        </is>
      </c>
      <c r="D354" s="27" t="n">
        <v>1.032</v>
      </c>
      <c r="E354" s="21">
        <f>IF($C354="","",IF($C354="D1",1.5,IF($C354="D2",1.2,IF($C354="D3",0.95,IF($C354="D4",0.7,"")))))</f>
        <v/>
      </c>
      <c r="F354" s="21">
        <f>IF($C354="","",IF($C354="D1",2,IF($C354="D2",1.5,IF($C354="D3",1.1,IF($C354="D4",0.85,"")))))</f>
        <v/>
      </c>
      <c r="G354" s="9">
        <f>IF(OR($D354="",$E354=""),"",IF(AND($D354&gt;=$E354,$D354&lt;=$F354),"合规","超范围"))</f>
        <v/>
      </c>
      <c r="H354" s="29">
        <f>IFERROR(ROUND(价格阶梯!$B$4*$D354/价格阶梯!$B$13,0)*价格阶梯!$B$13,"")</f>
        <v/>
      </c>
      <c r="I354" s="29">
        <f>IFERROR(ROUND($H354*价格阶梯!$C$17/100/价格阶梯!$B$13,0)*价格阶梯!$B$13,"")</f>
        <v/>
      </c>
      <c r="J354" s="29">
        <f>IFERROR(ROUND($H354*价格阶梯!$C$18/100/价格阶梯!$B$13,0)*价格阶梯!$B$13,"")</f>
        <v/>
      </c>
      <c r="K354" s="29">
        <f>IFERROR(ROUND($H354*价格阶梯!$C$19/100/价格阶梯!$B$13,0)*价格阶梯!$B$13,"")</f>
        <v/>
      </c>
      <c r="L354" s="29">
        <f>IFERROR(ROUND($H354*价格阶梯!$C$20/100/价格阶梯!$B$13,0)*价格阶梯!$B$13,"")</f>
        <v/>
      </c>
      <c r="M354" s="29">
        <f>IFERROR(ROUND($H354*价格阶梯!$C$21/100/价格阶梯!$B$13,0)*价格阶梯!$B$13,"")</f>
        <v/>
      </c>
      <c r="N354" s="29">
        <f>IFERROR(ROUND($H354*价格阶梯!$C$22/100/价格阶梯!$B$13,0)*价格阶梯!$B$13,"")</f>
        <v/>
      </c>
      <c r="O354" s="29">
        <f>IFERROR(ROUND($H354*价格阶梯!$C$23/100/价格阶梯!$B$13,0)*价格阶梯!$B$13,"")</f>
        <v/>
      </c>
      <c r="P354" s="29">
        <f>IFERROR(ROUND($H354*价格阶梯!$C$24/100/价格阶梯!$B$13,0)*价格阶梯!$B$13,"")</f>
        <v/>
      </c>
      <c r="Q354" s="29">
        <f>IFERROR(ROUND($H354*价格阶梯!$C$25/100/价格阶梯!$B$13,0)*价格阶梯!$B$13,"")</f>
        <v/>
      </c>
      <c r="R354" s="29">
        <f>IFERROR(ROUND($H354*价格阶梯!$C$26/100/价格阶梯!$B$13,0)*价格阶梯!$B$13,"")</f>
        <v/>
      </c>
    </row>
    <row r="355">
      <c r="A355" s="32">
        <f>$A354+1</f>
        <v/>
      </c>
      <c r="B355" s="9">
        <f>IF($A355="","",CHOOSE(WEEKDAY(A355,2),"周一","周二","周三","周四","周五","周六","周日"))</f>
        <v/>
      </c>
      <c r="C355" s="5" t="inlineStr">
        <is>
          <t>D3</t>
        </is>
      </c>
      <c r="D355" s="27" t="n">
        <v>1.044</v>
      </c>
      <c r="E355" s="21">
        <f>IF($C355="","",IF($C355="D1",1.5,IF($C355="D2",1.2,IF($C355="D3",0.95,IF($C355="D4",0.7,"")))))</f>
        <v/>
      </c>
      <c r="F355" s="21">
        <f>IF($C355="","",IF($C355="D1",2,IF($C355="D2",1.5,IF($C355="D3",1.1,IF($C355="D4",0.85,"")))))</f>
        <v/>
      </c>
      <c r="G355" s="9">
        <f>IF(OR($D355="",$E355=""),"",IF(AND($D355&gt;=$E355,$D355&lt;=$F355),"合规","超范围"))</f>
        <v/>
      </c>
      <c r="H355" s="29">
        <f>IFERROR(ROUND(价格阶梯!$B$4*$D355/价格阶梯!$B$13,0)*价格阶梯!$B$13,"")</f>
        <v/>
      </c>
      <c r="I355" s="29">
        <f>IFERROR(ROUND($H355*价格阶梯!$C$17/100/价格阶梯!$B$13,0)*价格阶梯!$B$13,"")</f>
        <v/>
      </c>
      <c r="J355" s="29">
        <f>IFERROR(ROUND($H355*价格阶梯!$C$18/100/价格阶梯!$B$13,0)*价格阶梯!$B$13,"")</f>
        <v/>
      </c>
      <c r="K355" s="29">
        <f>IFERROR(ROUND($H355*价格阶梯!$C$19/100/价格阶梯!$B$13,0)*价格阶梯!$B$13,"")</f>
        <v/>
      </c>
      <c r="L355" s="29">
        <f>IFERROR(ROUND($H355*价格阶梯!$C$20/100/价格阶梯!$B$13,0)*价格阶梯!$B$13,"")</f>
        <v/>
      </c>
      <c r="M355" s="29">
        <f>IFERROR(ROUND($H355*价格阶梯!$C$21/100/价格阶梯!$B$13,0)*价格阶梯!$B$13,"")</f>
        <v/>
      </c>
      <c r="N355" s="29">
        <f>IFERROR(ROUND($H355*价格阶梯!$C$22/100/价格阶梯!$B$13,0)*价格阶梯!$B$13,"")</f>
        <v/>
      </c>
      <c r="O355" s="29">
        <f>IFERROR(ROUND($H355*价格阶梯!$C$23/100/价格阶梯!$B$13,0)*价格阶梯!$B$13,"")</f>
        <v/>
      </c>
      <c r="P355" s="29">
        <f>IFERROR(ROUND($H355*价格阶梯!$C$24/100/价格阶梯!$B$13,0)*价格阶梯!$B$13,"")</f>
        <v/>
      </c>
      <c r="Q355" s="29">
        <f>IFERROR(ROUND($H355*价格阶梯!$C$25/100/价格阶梯!$B$13,0)*价格阶梯!$B$13,"")</f>
        <v/>
      </c>
      <c r="R355" s="29">
        <f>IFERROR(ROUND($H355*价格阶梯!$C$26/100/价格阶梯!$B$13,0)*价格阶梯!$B$13,"")</f>
        <v/>
      </c>
    </row>
    <row r="356">
      <c r="A356" s="32">
        <f>$A355+1</f>
        <v/>
      </c>
      <c r="B356" s="9">
        <f>IF($A356="","",CHOOSE(WEEKDAY(A356,2),"周一","周二","周三","周四","周五","周六","周日"))</f>
        <v/>
      </c>
      <c r="C356" s="5" t="inlineStr">
        <is>
          <t>D3</t>
        </is>
      </c>
      <c r="D356" s="27" t="n">
        <v>1.056</v>
      </c>
      <c r="E356" s="21">
        <f>IF($C356="","",IF($C356="D1",1.5,IF($C356="D2",1.2,IF($C356="D3",0.95,IF($C356="D4",0.7,"")))))</f>
        <v/>
      </c>
      <c r="F356" s="21">
        <f>IF($C356="","",IF($C356="D1",2,IF($C356="D2",1.5,IF($C356="D3",1.1,IF($C356="D4",0.85,"")))))</f>
        <v/>
      </c>
      <c r="G356" s="9">
        <f>IF(OR($D356="",$E356=""),"",IF(AND($D356&gt;=$E356,$D356&lt;=$F356),"合规","超范围"))</f>
        <v/>
      </c>
      <c r="H356" s="29">
        <f>IFERROR(ROUND(价格阶梯!$B$4*$D356/价格阶梯!$B$13,0)*价格阶梯!$B$13,"")</f>
        <v/>
      </c>
      <c r="I356" s="29">
        <f>IFERROR(ROUND($H356*价格阶梯!$C$17/100/价格阶梯!$B$13,0)*价格阶梯!$B$13,"")</f>
        <v/>
      </c>
      <c r="J356" s="29">
        <f>IFERROR(ROUND($H356*价格阶梯!$C$18/100/价格阶梯!$B$13,0)*价格阶梯!$B$13,"")</f>
        <v/>
      </c>
      <c r="K356" s="29">
        <f>IFERROR(ROUND($H356*价格阶梯!$C$19/100/价格阶梯!$B$13,0)*价格阶梯!$B$13,"")</f>
        <v/>
      </c>
      <c r="L356" s="29">
        <f>IFERROR(ROUND($H356*价格阶梯!$C$20/100/价格阶梯!$B$13,0)*价格阶梯!$B$13,"")</f>
        <v/>
      </c>
      <c r="M356" s="29">
        <f>IFERROR(ROUND($H356*价格阶梯!$C$21/100/价格阶梯!$B$13,0)*价格阶梯!$B$13,"")</f>
        <v/>
      </c>
      <c r="N356" s="29">
        <f>IFERROR(ROUND($H356*价格阶梯!$C$22/100/价格阶梯!$B$13,0)*价格阶梯!$B$13,"")</f>
        <v/>
      </c>
      <c r="O356" s="29">
        <f>IFERROR(ROUND($H356*价格阶梯!$C$23/100/价格阶梯!$B$13,0)*价格阶梯!$B$13,"")</f>
        <v/>
      </c>
      <c r="P356" s="29">
        <f>IFERROR(ROUND($H356*价格阶梯!$C$24/100/价格阶梯!$B$13,0)*价格阶梯!$B$13,"")</f>
        <v/>
      </c>
      <c r="Q356" s="29">
        <f>IFERROR(ROUND($H356*价格阶梯!$C$25/100/价格阶梯!$B$13,0)*价格阶梯!$B$13,"")</f>
        <v/>
      </c>
      <c r="R356" s="29">
        <f>IFERROR(ROUND($H356*价格阶梯!$C$26/100/价格阶梯!$B$13,0)*价格阶梯!$B$13,"")</f>
        <v/>
      </c>
    </row>
    <row r="357">
      <c r="A357" s="32">
        <f>$A356+1</f>
        <v/>
      </c>
      <c r="B357" s="9">
        <f>IF($A357="","",CHOOSE(WEEKDAY(A357,2),"周一","周二","周三","周四","周五","周六","周日"))</f>
        <v/>
      </c>
      <c r="C357" s="5" t="inlineStr">
        <is>
          <t>D4</t>
        </is>
      </c>
      <c r="D357" s="27" t="n">
        <v>0.744</v>
      </c>
      <c r="E357" s="21">
        <f>IF($C357="","",IF($C357="D1",1.5,IF($C357="D2",1.2,IF($C357="D3",0.95,IF($C357="D4",0.7,"")))))</f>
        <v/>
      </c>
      <c r="F357" s="21">
        <f>IF($C357="","",IF($C357="D1",2,IF($C357="D2",1.5,IF($C357="D3",1.1,IF($C357="D4",0.85,"")))))</f>
        <v/>
      </c>
      <c r="G357" s="9">
        <f>IF(OR($D357="",$E357=""),"",IF(AND($D357&gt;=$E357,$D357&lt;=$F357),"合规","超范围"))</f>
        <v/>
      </c>
      <c r="H357" s="29">
        <f>IFERROR(ROUND(价格阶梯!$B$4*$D357/价格阶梯!$B$13,0)*价格阶梯!$B$13,"")</f>
        <v/>
      </c>
      <c r="I357" s="29">
        <f>IFERROR(ROUND($H357*价格阶梯!$C$17/100/价格阶梯!$B$13,0)*价格阶梯!$B$13,"")</f>
        <v/>
      </c>
      <c r="J357" s="29">
        <f>IFERROR(ROUND($H357*价格阶梯!$C$18/100/价格阶梯!$B$13,0)*价格阶梯!$B$13,"")</f>
        <v/>
      </c>
      <c r="K357" s="29">
        <f>IFERROR(ROUND($H357*价格阶梯!$C$19/100/价格阶梯!$B$13,0)*价格阶梯!$B$13,"")</f>
        <v/>
      </c>
      <c r="L357" s="29">
        <f>IFERROR(ROUND($H357*价格阶梯!$C$20/100/价格阶梯!$B$13,0)*价格阶梯!$B$13,"")</f>
        <v/>
      </c>
      <c r="M357" s="29">
        <f>IFERROR(ROUND($H357*价格阶梯!$C$21/100/价格阶梯!$B$13,0)*价格阶梯!$B$13,"")</f>
        <v/>
      </c>
      <c r="N357" s="29">
        <f>IFERROR(ROUND($H357*价格阶梯!$C$22/100/价格阶梯!$B$13,0)*价格阶梯!$B$13,"")</f>
        <v/>
      </c>
      <c r="O357" s="29">
        <f>IFERROR(ROUND($H357*价格阶梯!$C$23/100/价格阶梯!$B$13,0)*价格阶梯!$B$13,"")</f>
        <v/>
      </c>
      <c r="P357" s="29">
        <f>IFERROR(ROUND($H357*价格阶梯!$C$24/100/价格阶梯!$B$13,0)*价格阶梯!$B$13,"")</f>
        <v/>
      </c>
      <c r="Q357" s="29">
        <f>IFERROR(ROUND($H357*价格阶梯!$C$25/100/价格阶梯!$B$13,0)*价格阶梯!$B$13,"")</f>
        <v/>
      </c>
      <c r="R357" s="29">
        <f>IFERROR(ROUND($H357*价格阶梯!$C$26/100/价格阶梯!$B$13,0)*价格阶梯!$B$13,"")</f>
        <v/>
      </c>
    </row>
    <row r="358">
      <c r="A358" s="32">
        <f>$A357+1</f>
        <v/>
      </c>
      <c r="B358" s="9">
        <f>IF($A358="","",CHOOSE(WEEKDAY(A358,2),"周一","周二","周三","周四","周五","周六","周日"))</f>
        <v/>
      </c>
      <c r="C358" s="5" t="inlineStr">
        <is>
          <t>D4</t>
        </is>
      </c>
      <c r="D358" s="27" t="n">
        <v>0.756</v>
      </c>
      <c r="E358" s="21">
        <f>IF($C358="","",IF($C358="D1",1.5,IF($C358="D2",1.2,IF($C358="D3",0.95,IF($C358="D4",0.7,"")))))</f>
        <v/>
      </c>
      <c r="F358" s="21">
        <f>IF($C358="","",IF($C358="D1",2,IF($C358="D2",1.5,IF($C358="D3",1.1,IF($C358="D4",0.85,"")))))</f>
        <v/>
      </c>
      <c r="G358" s="9">
        <f>IF(OR($D358="",$E358=""),"",IF(AND($D358&gt;=$E358,$D358&lt;=$F358),"合规","超范围"))</f>
        <v/>
      </c>
      <c r="H358" s="29">
        <f>IFERROR(ROUND(价格阶梯!$B$4*$D358/价格阶梯!$B$13,0)*价格阶梯!$B$13,"")</f>
        <v/>
      </c>
      <c r="I358" s="29">
        <f>IFERROR(ROUND($H358*价格阶梯!$C$17/100/价格阶梯!$B$13,0)*价格阶梯!$B$13,"")</f>
        <v/>
      </c>
      <c r="J358" s="29">
        <f>IFERROR(ROUND($H358*价格阶梯!$C$18/100/价格阶梯!$B$13,0)*价格阶梯!$B$13,"")</f>
        <v/>
      </c>
      <c r="K358" s="29">
        <f>IFERROR(ROUND($H358*价格阶梯!$C$19/100/价格阶梯!$B$13,0)*价格阶梯!$B$13,"")</f>
        <v/>
      </c>
      <c r="L358" s="29">
        <f>IFERROR(ROUND($H358*价格阶梯!$C$20/100/价格阶梯!$B$13,0)*价格阶梯!$B$13,"")</f>
        <v/>
      </c>
      <c r="M358" s="29">
        <f>IFERROR(ROUND($H358*价格阶梯!$C$21/100/价格阶梯!$B$13,0)*价格阶梯!$B$13,"")</f>
        <v/>
      </c>
      <c r="N358" s="29">
        <f>IFERROR(ROUND($H358*价格阶梯!$C$22/100/价格阶梯!$B$13,0)*价格阶梯!$B$13,"")</f>
        <v/>
      </c>
      <c r="O358" s="29">
        <f>IFERROR(ROUND($H358*价格阶梯!$C$23/100/价格阶梯!$B$13,0)*价格阶梯!$B$13,"")</f>
        <v/>
      </c>
      <c r="P358" s="29">
        <f>IFERROR(ROUND($H358*价格阶梯!$C$24/100/价格阶梯!$B$13,0)*价格阶梯!$B$13,"")</f>
        <v/>
      </c>
      <c r="Q358" s="29">
        <f>IFERROR(ROUND($H358*价格阶梯!$C$25/100/价格阶梯!$B$13,0)*价格阶梯!$B$13,"")</f>
        <v/>
      </c>
      <c r="R358" s="29">
        <f>IFERROR(ROUND($H358*价格阶梯!$C$26/100/价格阶梯!$B$13,0)*价格阶梯!$B$13,"")</f>
        <v/>
      </c>
    </row>
    <row r="359">
      <c r="A359" s="32">
        <f>$A358+1</f>
        <v/>
      </c>
      <c r="B359" s="9">
        <f>IF($A359="","",CHOOSE(WEEKDAY(A359,2),"周一","周二","周三","周四","周五","周六","周日"))</f>
        <v/>
      </c>
      <c r="C359" s="5" t="inlineStr">
        <is>
          <t>D4</t>
        </is>
      </c>
      <c r="D359" s="27" t="n">
        <v>0.768</v>
      </c>
      <c r="E359" s="21">
        <f>IF($C359="","",IF($C359="D1",1.5,IF($C359="D2",1.2,IF($C359="D3",0.95,IF($C359="D4",0.7,"")))))</f>
        <v/>
      </c>
      <c r="F359" s="21">
        <f>IF($C359="","",IF($C359="D1",2,IF($C359="D2",1.5,IF($C359="D3",1.1,IF($C359="D4",0.85,"")))))</f>
        <v/>
      </c>
      <c r="G359" s="9">
        <f>IF(OR($D359="",$E359=""),"",IF(AND($D359&gt;=$E359,$D359&lt;=$F359),"合规","超范围"))</f>
        <v/>
      </c>
      <c r="H359" s="29">
        <f>IFERROR(ROUND(价格阶梯!$B$4*$D359/价格阶梯!$B$13,0)*价格阶梯!$B$13,"")</f>
        <v/>
      </c>
      <c r="I359" s="29">
        <f>IFERROR(ROUND($H359*价格阶梯!$C$17/100/价格阶梯!$B$13,0)*价格阶梯!$B$13,"")</f>
        <v/>
      </c>
      <c r="J359" s="29">
        <f>IFERROR(ROUND($H359*价格阶梯!$C$18/100/价格阶梯!$B$13,0)*价格阶梯!$B$13,"")</f>
        <v/>
      </c>
      <c r="K359" s="29">
        <f>IFERROR(ROUND($H359*价格阶梯!$C$19/100/价格阶梯!$B$13,0)*价格阶梯!$B$13,"")</f>
        <v/>
      </c>
      <c r="L359" s="29">
        <f>IFERROR(ROUND($H359*价格阶梯!$C$20/100/价格阶梯!$B$13,0)*价格阶梯!$B$13,"")</f>
        <v/>
      </c>
      <c r="M359" s="29">
        <f>IFERROR(ROUND($H359*价格阶梯!$C$21/100/价格阶梯!$B$13,0)*价格阶梯!$B$13,"")</f>
        <v/>
      </c>
      <c r="N359" s="29">
        <f>IFERROR(ROUND($H359*价格阶梯!$C$22/100/价格阶梯!$B$13,0)*价格阶梯!$B$13,"")</f>
        <v/>
      </c>
      <c r="O359" s="29">
        <f>IFERROR(ROUND($H359*价格阶梯!$C$23/100/价格阶梯!$B$13,0)*价格阶梯!$B$13,"")</f>
        <v/>
      </c>
      <c r="P359" s="29">
        <f>IFERROR(ROUND($H359*价格阶梯!$C$24/100/价格阶梯!$B$13,0)*价格阶梯!$B$13,"")</f>
        <v/>
      </c>
      <c r="Q359" s="29">
        <f>IFERROR(ROUND($H359*价格阶梯!$C$25/100/价格阶梯!$B$13,0)*价格阶梯!$B$13,"")</f>
        <v/>
      </c>
      <c r="R359" s="29">
        <f>IFERROR(ROUND($H359*价格阶梯!$C$26/100/价格阶梯!$B$13,0)*价格阶梯!$B$13,"")</f>
        <v/>
      </c>
    </row>
    <row r="360">
      <c r="A360" s="32">
        <f>$A359+1</f>
        <v/>
      </c>
      <c r="B360" s="9">
        <f>IF($A360="","",CHOOSE(WEEKDAY(A360,2),"周一","周二","周三","周四","周五","周六","周日"))</f>
        <v/>
      </c>
      <c r="C360" s="5" t="inlineStr">
        <is>
          <t>D4</t>
        </is>
      </c>
      <c r="D360" s="27" t="n">
        <v>0.78</v>
      </c>
      <c r="E360" s="21">
        <f>IF($C360="","",IF($C360="D1",1.5,IF($C360="D2",1.2,IF($C360="D3",0.95,IF($C360="D4",0.7,"")))))</f>
        <v/>
      </c>
      <c r="F360" s="21">
        <f>IF($C360="","",IF($C360="D1",2,IF($C360="D2",1.5,IF($C360="D3",1.1,IF($C360="D4",0.85,"")))))</f>
        <v/>
      </c>
      <c r="G360" s="9">
        <f>IF(OR($D360="",$E360=""),"",IF(AND($D360&gt;=$E360,$D360&lt;=$F360),"合规","超范围"))</f>
        <v/>
      </c>
      <c r="H360" s="29">
        <f>IFERROR(ROUND(价格阶梯!$B$4*$D360/价格阶梯!$B$13,0)*价格阶梯!$B$13,"")</f>
        <v/>
      </c>
      <c r="I360" s="29">
        <f>IFERROR(ROUND($H360*价格阶梯!$C$17/100/价格阶梯!$B$13,0)*价格阶梯!$B$13,"")</f>
        <v/>
      </c>
      <c r="J360" s="29">
        <f>IFERROR(ROUND($H360*价格阶梯!$C$18/100/价格阶梯!$B$13,0)*价格阶梯!$B$13,"")</f>
        <v/>
      </c>
      <c r="K360" s="29">
        <f>IFERROR(ROUND($H360*价格阶梯!$C$19/100/价格阶梯!$B$13,0)*价格阶梯!$B$13,"")</f>
        <v/>
      </c>
      <c r="L360" s="29">
        <f>IFERROR(ROUND($H360*价格阶梯!$C$20/100/价格阶梯!$B$13,0)*价格阶梯!$B$13,"")</f>
        <v/>
      </c>
      <c r="M360" s="29">
        <f>IFERROR(ROUND($H360*价格阶梯!$C$21/100/价格阶梯!$B$13,0)*价格阶梯!$B$13,"")</f>
        <v/>
      </c>
      <c r="N360" s="29">
        <f>IFERROR(ROUND($H360*价格阶梯!$C$22/100/价格阶梯!$B$13,0)*价格阶梯!$B$13,"")</f>
        <v/>
      </c>
      <c r="O360" s="29">
        <f>IFERROR(ROUND($H360*价格阶梯!$C$23/100/价格阶梯!$B$13,0)*价格阶梯!$B$13,"")</f>
        <v/>
      </c>
      <c r="P360" s="29">
        <f>IFERROR(ROUND($H360*价格阶梯!$C$24/100/价格阶梯!$B$13,0)*价格阶梯!$B$13,"")</f>
        <v/>
      </c>
      <c r="Q360" s="29">
        <f>IFERROR(ROUND($H360*价格阶梯!$C$25/100/价格阶梯!$B$13,0)*价格阶梯!$B$13,"")</f>
        <v/>
      </c>
      <c r="R360" s="29">
        <f>IFERROR(ROUND($H360*价格阶梯!$C$26/100/价格阶梯!$B$13,0)*价格阶梯!$B$13,"")</f>
        <v/>
      </c>
    </row>
    <row r="361">
      <c r="A361" s="32">
        <f>$A360+1</f>
        <v/>
      </c>
      <c r="B361" s="9">
        <f>IF($A361="","",CHOOSE(WEEKDAY(A361,2),"周一","周二","周三","周四","周五","周六","周日"))</f>
        <v/>
      </c>
      <c r="C361" s="5" t="inlineStr">
        <is>
          <t>D3</t>
        </is>
      </c>
      <c r="D361" s="27" t="n">
        <v>1.032</v>
      </c>
      <c r="E361" s="21">
        <f>IF($C361="","",IF($C361="D1",1.5,IF($C361="D2",1.2,IF($C361="D3",0.95,IF($C361="D4",0.7,"")))))</f>
        <v/>
      </c>
      <c r="F361" s="21">
        <f>IF($C361="","",IF($C361="D1",2,IF($C361="D2",1.5,IF($C361="D3",1.1,IF($C361="D4",0.85,"")))))</f>
        <v/>
      </c>
      <c r="G361" s="9">
        <f>IF(OR($D361="",$E361=""),"",IF(AND($D361&gt;=$E361,$D361&lt;=$F361),"合规","超范围"))</f>
        <v/>
      </c>
      <c r="H361" s="29">
        <f>IFERROR(ROUND(价格阶梯!$B$4*$D361/价格阶梯!$B$13,0)*价格阶梯!$B$13,"")</f>
        <v/>
      </c>
      <c r="I361" s="29">
        <f>IFERROR(ROUND($H361*价格阶梯!$C$17/100/价格阶梯!$B$13,0)*价格阶梯!$B$13,"")</f>
        <v/>
      </c>
      <c r="J361" s="29">
        <f>IFERROR(ROUND($H361*价格阶梯!$C$18/100/价格阶梯!$B$13,0)*价格阶梯!$B$13,"")</f>
        <v/>
      </c>
      <c r="K361" s="29">
        <f>IFERROR(ROUND($H361*价格阶梯!$C$19/100/价格阶梯!$B$13,0)*价格阶梯!$B$13,"")</f>
        <v/>
      </c>
      <c r="L361" s="29">
        <f>IFERROR(ROUND($H361*价格阶梯!$C$20/100/价格阶梯!$B$13,0)*价格阶梯!$B$13,"")</f>
        <v/>
      </c>
      <c r="M361" s="29">
        <f>IFERROR(ROUND($H361*价格阶梯!$C$21/100/价格阶梯!$B$13,0)*价格阶梯!$B$13,"")</f>
        <v/>
      </c>
      <c r="N361" s="29">
        <f>IFERROR(ROUND($H361*价格阶梯!$C$22/100/价格阶梯!$B$13,0)*价格阶梯!$B$13,"")</f>
        <v/>
      </c>
      <c r="O361" s="29">
        <f>IFERROR(ROUND($H361*价格阶梯!$C$23/100/价格阶梯!$B$13,0)*价格阶梯!$B$13,"")</f>
        <v/>
      </c>
      <c r="P361" s="29">
        <f>IFERROR(ROUND($H361*价格阶梯!$C$24/100/价格阶梯!$B$13,0)*价格阶梯!$B$13,"")</f>
        <v/>
      </c>
      <c r="Q361" s="29">
        <f>IFERROR(ROUND($H361*价格阶梯!$C$25/100/价格阶梯!$B$13,0)*价格阶梯!$B$13,"")</f>
        <v/>
      </c>
      <c r="R361" s="29">
        <f>IFERROR(ROUND($H361*价格阶梯!$C$26/100/价格阶梯!$B$13,0)*价格阶梯!$B$13,"")</f>
        <v/>
      </c>
    </row>
    <row r="362">
      <c r="A362" s="32">
        <f>$A361+1</f>
        <v/>
      </c>
      <c r="B362" s="9">
        <f>IF($A362="","",CHOOSE(WEEKDAY(A362,2),"周一","周二","周三","周四","周五","周六","周日"))</f>
        <v/>
      </c>
      <c r="C362" s="5" t="inlineStr">
        <is>
          <t>D3</t>
        </is>
      </c>
      <c r="D362" s="27" t="n">
        <v>1.044</v>
      </c>
      <c r="E362" s="21">
        <f>IF($C362="","",IF($C362="D1",1.5,IF($C362="D2",1.2,IF($C362="D3",0.95,IF($C362="D4",0.7,"")))))</f>
        <v/>
      </c>
      <c r="F362" s="21">
        <f>IF($C362="","",IF($C362="D1",2,IF($C362="D2",1.5,IF($C362="D3",1.1,IF($C362="D4",0.85,"")))))</f>
        <v/>
      </c>
      <c r="G362" s="9">
        <f>IF(OR($D362="",$E362=""),"",IF(AND($D362&gt;=$E362,$D362&lt;=$F362),"合规","超范围"))</f>
        <v/>
      </c>
      <c r="H362" s="29">
        <f>IFERROR(ROUND(价格阶梯!$B$4*$D362/价格阶梯!$B$13,0)*价格阶梯!$B$13,"")</f>
        <v/>
      </c>
      <c r="I362" s="29">
        <f>IFERROR(ROUND($H362*价格阶梯!$C$17/100/价格阶梯!$B$13,0)*价格阶梯!$B$13,"")</f>
        <v/>
      </c>
      <c r="J362" s="29">
        <f>IFERROR(ROUND($H362*价格阶梯!$C$18/100/价格阶梯!$B$13,0)*价格阶梯!$B$13,"")</f>
        <v/>
      </c>
      <c r="K362" s="29">
        <f>IFERROR(ROUND($H362*价格阶梯!$C$19/100/价格阶梯!$B$13,0)*价格阶梯!$B$13,"")</f>
        <v/>
      </c>
      <c r="L362" s="29">
        <f>IFERROR(ROUND($H362*价格阶梯!$C$20/100/价格阶梯!$B$13,0)*价格阶梯!$B$13,"")</f>
        <v/>
      </c>
      <c r="M362" s="29">
        <f>IFERROR(ROUND($H362*价格阶梯!$C$21/100/价格阶梯!$B$13,0)*价格阶梯!$B$13,"")</f>
        <v/>
      </c>
      <c r="N362" s="29">
        <f>IFERROR(ROUND($H362*价格阶梯!$C$22/100/价格阶梯!$B$13,0)*价格阶梯!$B$13,"")</f>
        <v/>
      </c>
      <c r="O362" s="29">
        <f>IFERROR(ROUND($H362*价格阶梯!$C$23/100/价格阶梯!$B$13,0)*价格阶梯!$B$13,"")</f>
        <v/>
      </c>
      <c r="P362" s="29">
        <f>IFERROR(ROUND($H362*价格阶梯!$C$24/100/价格阶梯!$B$13,0)*价格阶梯!$B$13,"")</f>
        <v/>
      </c>
      <c r="Q362" s="29">
        <f>IFERROR(ROUND($H362*价格阶梯!$C$25/100/价格阶梯!$B$13,0)*价格阶梯!$B$13,"")</f>
        <v/>
      </c>
      <c r="R362" s="29">
        <f>IFERROR(ROUND($H362*价格阶梯!$C$26/100/价格阶梯!$B$13,0)*价格阶梯!$B$13,"")</f>
        <v/>
      </c>
    </row>
    <row r="363">
      <c r="A363" s="32">
        <f>$A362+1</f>
        <v/>
      </c>
      <c r="B363" s="9">
        <f>IF($A363="","",CHOOSE(WEEKDAY(A363,2),"周一","周二","周三","周四","周五","周六","周日"))</f>
        <v/>
      </c>
      <c r="C363" s="5" t="inlineStr">
        <is>
          <t>D4</t>
        </is>
      </c>
      <c r="D363" s="27" t="n">
        <v>0.8159999999999999</v>
      </c>
      <c r="E363" s="21">
        <f>IF($C363="","",IF($C363="D1",1.5,IF($C363="D2",1.2,IF($C363="D3",0.95,IF($C363="D4",0.7,"")))))</f>
        <v/>
      </c>
      <c r="F363" s="21">
        <f>IF($C363="","",IF($C363="D1",2,IF($C363="D2",1.5,IF($C363="D3",1.1,IF($C363="D4",0.85,"")))))</f>
        <v/>
      </c>
      <c r="G363" s="9">
        <f>IF(OR($D363="",$E363=""),"",IF(AND($D363&gt;=$E363,$D363&lt;=$F363),"合规","超范围"))</f>
        <v/>
      </c>
      <c r="H363" s="29">
        <f>IFERROR(ROUND(价格阶梯!$B$4*$D363/价格阶梯!$B$13,0)*价格阶梯!$B$13,"")</f>
        <v/>
      </c>
      <c r="I363" s="29">
        <f>IFERROR(ROUND($H363*价格阶梯!$C$17/100/价格阶梯!$B$13,0)*价格阶梯!$B$13,"")</f>
        <v/>
      </c>
      <c r="J363" s="29">
        <f>IFERROR(ROUND($H363*价格阶梯!$C$18/100/价格阶梯!$B$13,0)*价格阶梯!$B$13,"")</f>
        <v/>
      </c>
      <c r="K363" s="29">
        <f>IFERROR(ROUND($H363*价格阶梯!$C$19/100/价格阶梯!$B$13,0)*价格阶梯!$B$13,"")</f>
        <v/>
      </c>
      <c r="L363" s="29">
        <f>IFERROR(ROUND($H363*价格阶梯!$C$20/100/价格阶梯!$B$13,0)*价格阶梯!$B$13,"")</f>
        <v/>
      </c>
      <c r="M363" s="29">
        <f>IFERROR(ROUND($H363*价格阶梯!$C$21/100/价格阶梯!$B$13,0)*价格阶梯!$B$13,"")</f>
        <v/>
      </c>
      <c r="N363" s="29">
        <f>IFERROR(ROUND($H363*价格阶梯!$C$22/100/价格阶梯!$B$13,0)*价格阶梯!$B$13,"")</f>
        <v/>
      </c>
      <c r="O363" s="29">
        <f>IFERROR(ROUND($H363*价格阶梯!$C$23/100/价格阶梯!$B$13,0)*价格阶梯!$B$13,"")</f>
        <v/>
      </c>
      <c r="P363" s="29">
        <f>IFERROR(ROUND($H363*价格阶梯!$C$24/100/价格阶梯!$B$13,0)*价格阶梯!$B$13,"")</f>
        <v/>
      </c>
      <c r="Q363" s="29">
        <f>IFERROR(ROUND($H363*价格阶梯!$C$25/100/价格阶梯!$B$13,0)*价格阶梯!$B$13,"")</f>
        <v/>
      </c>
      <c r="R363" s="29">
        <f>IFERROR(ROUND($H363*价格阶梯!$C$26/100/价格阶梯!$B$13,0)*价格阶梯!$B$13,"")</f>
        <v/>
      </c>
    </row>
    <row r="364">
      <c r="A364" s="32">
        <f>$A363+1</f>
        <v/>
      </c>
      <c r="B364" s="9">
        <f>IF($A364="","",CHOOSE(WEEKDAY(A364,2),"周一","周二","周三","周四","周五","周六","周日"))</f>
        <v/>
      </c>
      <c r="C364" s="5" t="inlineStr">
        <is>
          <t>D4</t>
        </is>
      </c>
      <c r="D364" s="27" t="n">
        <v>0.744</v>
      </c>
      <c r="E364" s="21">
        <f>IF($C364="","",IF($C364="D1",1.5,IF($C364="D2",1.2,IF($C364="D3",0.95,IF($C364="D4",0.7,"")))))</f>
        <v/>
      </c>
      <c r="F364" s="21">
        <f>IF($C364="","",IF($C364="D1",2,IF($C364="D2",1.5,IF($C364="D3",1.1,IF($C364="D4",0.85,"")))))</f>
        <v/>
      </c>
      <c r="G364" s="9">
        <f>IF(OR($D364="",$E364=""),"",IF(AND($D364&gt;=$E364,$D364&lt;=$F364),"合规","超范围"))</f>
        <v/>
      </c>
      <c r="H364" s="29">
        <f>IFERROR(ROUND(价格阶梯!$B$4*$D364/价格阶梯!$B$13,0)*价格阶梯!$B$13,"")</f>
        <v/>
      </c>
      <c r="I364" s="29">
        <f>IFERROR(ROUND($H364*价格阶梯!$C$17/100/价格阶梯!$B$13,0)*价格阶梯!$B$13,"")</f>
        <v/>
      </c>
      <c r="J364" s="29">
        <f>IFERROR(ROUND($H364*价格阶梯!$C$18/100/价格阶梯!$B$13,0)*价格阶梯!$B$13,"")</f>
        <v/>
      </c>
      <c r="K364" s="29">
        <f>IFERROR(ROUND($H364*价格阶梯!$C$19/100/价格阶梯!$B$13,0)*价格阶梯!$B$13,"")</f>
        <v/>
      </c>
      <c r="L364" s="29">
        <f>IFERROR(ROUND($H364*价格阶梯!$C$20/100/价格阶梯!$B$13,0)*价格阶梯!$B$13,"")</f>
        <v/>
      </c>
      <c r="M364" s="29">
        <f>IFERROR(ROUND($H364*价格阶梯!$C$21/100/价格阶梯!$B$13,0)*价格阶梯!$B$13,"")</f>
        <v/>
      </c>
      <c r="N364" s="29">
        <f>IFERROR(ROUND($H364*价格阶梯!$C$22/100/价格阶梯!$B$13,0)*价格阶梯!$B$13,"")</f>
        <v/>
      </c>
      <c r="O364" s="29">
        <f>IFERROR(ROUND($H364*价格阶梯!$C$23/100/价格阶梯!$B$13,0)*价格阶梯!$B$13,"")</f>
        <v/>
      </c>
      <c r="P364" s="29">
        <f>IFERROR(ROUND($H364*价格阶梯!$C$24/100/价格阶梯!$B$13,0)*价格阶梯!$B$13,"")</f>
        <v/>
      </c>
      <c r="Q364" s="29">
        <f>IFERROR(ROUND($H364*价格阶梯!$C$25/100/价格阶梯!$B$13,0)*价格阶梯!$B$13,"")</f>
        <v/>
      </c>
      <c r="R364" s="29">
        <f>IFERROR(ROUND($H364*价格阶梯!$C$26/100/价格阶梯!$B$13,0)*价格阶梯!$B$13,"")</f>
        <v/>
      </c>
    </row>
    <row r="365">
      <c r="A365" s="32">
        <f>$A364+1</f>
        <v/>
      </c>
      <c r="B365" s="9">
        <f>IF($A365="","",CHOOSE(WEEKDAY(A365,2),"周一","周二","周三","周四","周五","周六","周日"))</f>
        <v/>
      </c>
      <c r="C365" s="5" t="inlineStr">
        <is>
          <t>D4</t>
        </is>
      </c>
      <c r="D365" s="27" t="n">
        <v>0.756</v>
      </c>
      <c r="E365" s="21">
        <f>IF($C365="","",IF($C365="D1",1.5,IF($C365="D2",1.2,IF($C365="D3",0.95,IF($C365="D4",0.7,"")))))</f>
        <v/>
      </c>
      <c r="F365" s="21">
        <f>IF($C365="","",IF($C365="D1",2,IF($C365="D2",1.5,IF($C365="D3",1.1,IF($C365="D4",0.85,"")))))</f>
        <v/>
      </c>
      <c r="G365" s="9">
        <f>IF(OR($D365="",$E365=""),"",IF(AND($D365&gt;=$E365,$D365&lt;=$F365),"合规","超范围"))</f>
        <v/>
      </c>
      <c r="H365" s="29">
        <f>IFERROR(ROUND(价格阶梯!$B$4*$D365/价格阶梯!$B$13,0)*价格阶梯!$B$13,"")</f>
        <v/>
      </c>
      <c r="I365" s="29">
        <f>IFERROR(ROUND($H365*价格阶梯!$C$17/100/价格阶梯!$B$13,0)*价格阶梯!$B$13,"")</f>
        <v/>
      </c>
      <c r="J365" s="29">
        <f>IFERROR(ROUND($H365*价格阶梯!$C$18/100/价格阶梯!$B$13,0)*价格阶梯!$B$13,"")</f>
        <v/>
      </c>
      <c r="K365" s="29">
        <f>IFERROR(ROUND($H365*价格阶梯!$C$19/100/价格阶梯!$B$13,0)*价格阶梯!$B$13,"")</f>
        <v/>
      </c>
      <c r="L365" s="29">
        <f>IFERROR(ROUND($H365*价格阶梯!$C$20/100/价格阶梯!$B$13,0)*价格阶梯!$B$13,"")</f>
        <v/>
      </c>
      <c r="M365" s="29">
        <f>IFERROR(ROUND($H365*价格阶梯!$C$21/100/价格阶梯!$B$13,0)*价格阶梯!$B$13,"")</f>
        <v/>
      </c>
      <c r="N365" s="29">
        <f>IFERROR(ROUND($H365*价格阶梯!$C$22/100/价格阶梯!$B$13,0)*价格阶梯!$B$13,"")</f>
        <v/>
      </c>
      <c r="O365" s="29">
        <f>IFERROR(ROUND($H365*价格阶梯!$C$23/100/价格阶梯!$B$13,0)*价格阶梯!$B$13,"")</f>
        <v/>
      </c>
      <c r="P365" s="29">
        <f>IFERROR(ROUND($H365*价格阶梯!$C$24/100/价格阶梯!$B$13,0)*价格阶梯!$B$13,"")</f>
        <v/>
      </c>
      <c r="Q365" s="29">
        <f>IFERROR(ROUND($H365*价格阶梯!$C$25/100/价格阶梯!$B$13,0)*价格阶梯!$B$13,"")</f>
        <v/>
      </c>
      <c r="R365" s="29">
        <f>IFERROR(ROUND($H365*价格阶梯!$C$26/100/价格阶梯!$B$13,0)*价格阶梯!$B$13,"")</f>
        <v/>
      </c>
    </row>
    <row r="366">
      <c r="A366" s="32">
        <f>$A365+1</f>
        <v/>
      </c>
      <c r="B366" s="9">
        <f>IF($A366="","",CHOOSE(WEEKDAY(A366,2),"周一","周二","周三","周四","周五","周六","周日"))</f>
        <v/>
      </c>
      <c r="C366" s="5" t="inlineStr">
        <is>
          <t>D4</t>
        </is>
      </c>
      <c r="D366" s="27" t="n">
        <v>0.768</v>
      </c>
      <c r="E366" s="21">
        <f>IF($C366="","",IF($C366="D1",1.5,IF($C366="D2",1.2,IF($C366="D3",0.95,IF($C366="D4",0.7,"")))))</f>
        <v/>
      </c>
      <c r="F366" s="21">
        <f>IF($C366="","",IF($C366="D1",2,IF($C366="D2",1.5,IF($C366="D3",1.1,IF($C366="D4",0.85,"")))))</f>
        <v/>
      </c>
      <c r="G366" s="9">
        <f>IF(OR($D366="",$E366=""),"",IF(AND($D366&gt;=$E366,$D366&lt;=$F366),"合规","超范围"))</f>
        <v/>
      </c>
      <c r="H366" s="29">
        <f>IFERROR(ROUND(价格阶梯!$B$4*$D366/价格阶梯!$B$13,0)*价格阶梯!$B$13,"")</f>
        <v/>
      </c>
      <c r="I366" s="29">
        <f>IFERROR(ROUND($H366*价格阶梯!$C$17/100/价格阶梯!$B$13,0)*价格阶梯!$B$13,"")</f>
        <v/>
      </c>
      <c r="J366" s="29">
        <f>IFERROR(ROUND($H366*价格阶梯!$C$18/100/价格阶梯!$B$13,0)*价格阶梯!$B$13,"")</f>
        <v/>
      </c>
      <c r="K366" s="29">
        <f>IFERROR(ROUND($H366*价格阶梯!$C$19/100/价格阶梯!$B$13,0)*价格阶梯!$B$13,"")</f>
        <v/>
      </c>
      <c r="L366" s="29">
        <f>IFERROR(ROUND($H366*价格阶梯!$C$20/100/价格阶梯!$B$13,0)*价格阶梯!$B$13,"")</f>
        <v/>
      </c>
      <c r="M366" s="29">
        <f>IFERROR(ROUND($H366*价格阶梯!$C$21/100/价格阶梯!$B$13,0)*价格阶梯!$B$13,"")</f>
        <v/>
      </c>
      <c r="N366" s="29">
        <f>IFERROR(ROUND($H366*价格阶梯!$C$22/100/价格阶梯!$B$13,0)*价格阶梯!$B$13,"")</f>
        <v/>
      </c>
      <c r="O366" s="29">
        <f>IFERROR(ROUND($H366*价格阶梯!$C$23/100/价格阶梯!$B$13,0)*价格阶梯!$B$13,"")</f>
        <v/>
      </c>
      <c r="P366" s="29">
        <f>IFERROR(ROUND($H366*价格阶梯!$C$24/100/价格阶梯!$B$13,0)*价格阶梯!$B$13,"")</f>
        <v/>
      </c>
      <c r="Q366" s="29">
        <f>IFERROR(ROUND($H366*价格阶梯!$C$25/100/价格阶梯!$B$13,0)*价格阶梯!$B$13,"")</f>
        <v/>
      </c>
      <c r="R366" s="29">
        <f>IFERROR(ROUND($H366*价格阶梯!$C$26/100/价格阶梯!$B$13,0)*价格阶梯!$B$13,"")</f>
        <v/>
      </c>
    </row>
    <row r="367">
      <c r="A367" s="32">
        <f>$A366+1</f>
        <v/>
      </c>
      <c r="B367" s="9">
        <f>IF($A367="","",CHOOSE(WEEKDAY(A367,2),"周一","周二","周三","周四","周五","周六","周日"))</f>
        <v/>
      </c>
      <c r="C367" s="5" t="inlineStr">
        <is>
          <t>D4</t>
        </is>
      </c>
      <c r="D367" s="27" t="n">
        <v>0.78</v>
      </c>
      <c r="E367" s="21">
        <f>IF($C367="","",IF($C367="D1",1.5,IF($C367="D2",1.2,IF($C367="D3",0.95,IF($C367="D4",0.7,"")))))</f>
        <v/>
      </c>
      <c r="F367" s="21">
        <f>IF($C367="","",IF($C367="D1",2,IF($C367="D2",1.5,IF($C367="D3",1.1,IF($C367="D4",0.85,"")))))</f>
        <v/>
      </c>
      <c r="G367" s="9">
        <f>IF(OR($D367="",$E367=""),"",IF(AND($D367&gt;=$E367,$D367&lt;=$F367),"合规","超范围"))</f>
        <v/>
      </c>
      <c r="H367" s="29">
        <f>IFERROR(ROUND(价格阶梯!$B$4*$D367/价格阶梯!$B$13,0)*价格阶梯!$B$13,"")</f>
        <v/>
      </c>
      <c r="I367" s="29">
        <f>IFERROR(ROUND($H367*价格阶梯!$C$17/100/价格阶梯!$B$13,0)*价格阶梯!$B$13,"")</f>
        <v/>
      </c>
      <c r="J367" s="29">
        <f>IFERROR(ROUND($H367*价格阶梯!$C$18/100/价格阶梯!$B$13,0)*价格阶梯!$B$13,"")</f>
        <v/>
      </c>
      <c r="K367" s="29">
        <f>IFERROR(ROUND($H367*价格阶梯!$C$19/100/价格阶梯!$B$13,0)*价格阶梯!$B$13,"")</f>
        <v/>
      </c>
      <c r="L367" s="29">
        <f>IFERROR(ROUND($H367*价格阶梯!$C$20/100/价格阶梯!$B$13,0)*价格阶梯!$B$13,"")</f>
        <v/>
      </c>
      <c r="M367" s="29">
        <f>IFERROR(ROUND($H367*价格阶梯!$C$21/100/价格阶梯!$B$13,0)*价格阶梯!$B$13,"")</f>
        <v/>
      </c>
      <c r="N367" s="29">
        <f>IFERROR(ROUND($H367*价格阶梯!$C$22/100/价格阶梯!$B$13,0)*价格阶梯!$B$13,"")</f>
        <v/>
      </c>
      <c r="O367" s="29">
        <f>IFERROR(ROUND($H367*价格阶梯!$C$23/100/价格阶梯!$B$13,0)*价格阶梯!$B$13,"")</f>
        <v/>
      </c>
      <c r="P367" s="29">
        <f>IFERROR(ROUND($H367*价格阶梯!$C$24/100/价格阶梯!$B$13,0)*价格阶梯!$B$13,"")</f>
        <v/>
      </c>
      <c r="Q367" s="29">
        <f>IFERROR(ROUND($H367*价格阶梯!$C$25/100/价格阶梯!$B$13,0)*价格阶梯!$B$13,"")</f>
        <v/>
      </c>
      <c r="R367" s="29">
        <f>IFERROR(ROUND($H367*价格阶梯!$C$26/100/价格阶梯!$B$13,0)*价格阶梯!$B$13,"")</f>
        <v/>
      </c>
    </row>
    <row r="368">
      <c r="A368" s="32">
        <f>$A367+1</f>
        <v/>
      </c>
      <c r="B368" s="9">
        <f>IF($A368="","",CHOOSE(WEEKDAY(A368,2),"周一","周二","周三","周四","周五","周六","周日"))</f>
        <v/>
      </c>
      <c r="C368" s="5" t="inlineStr">
        <is>
          <t>D3</t>
        </is>
      </c>
      <c r="D368" s="27" t="n">
        <v>1.032</v>
      </c>
      <c r="E368" s="21">
        <f>IF($C368="","",IF($C368="D1",1.5,IF($C368="D2",1.2,IF($C368="D3",0.95,IF($C368="D4",0.7,"")))))</f>
        <v/>
      </c>
      <c r="F368" s="21">
        <f>IF($C368="","",IF($C368="D1",2,IF($C368="D2",1.5,IF($C368="D3",1.1,IF($C368="D4",0.85,"")))))</f>
        <v/>
      </c>
      <c r="G368" s="9">
        <f>IF(OR($D368="",$E368=""),"",IF(AND($D368&gt;=$E368,$D368&lt;=$F368),"合规","超范围"))</f>
        <v/>
      </c>
      <c r="H368" s="29">
        <f>IFERROR(ROUND(价格阶梯!$B$4*$D368/价格阶梯!$B$13,0)*价格阶梯!$B$13,"")</f>
        <v/>
      </c>
      <c r="I368" s="29">
        <f>IFERROR(ROUND($H368*价格阶梯!$C$17/100/价格阶梯!$B$13,0)*价格阶梯!$B$13,"")</f>
        <v/>
      </c>
      <c r="J368" s="29">
        <f>IFERROR(ROUND($H368*价格阶梯!$C$18/100/价格阶梯!$B$13,0)*价格阶梯!$B$13,"")</f>
        <v/>
      </c>
      <c r="K368" s="29">
        <f>IFERROR(ROUND($H368*价格阶梯!$C$19/100/价格阶梯!$B$13,0)*价格阶梯!$B$13,"")</f>
        <v/>
      </c>
      <c r="L368" s="29">
        <f>IFERROR(ROUND($H368*价格阶梯!$C$20/100/价格阶梯!$B$13,0)*价格阶梯!$B$13,"")</f>
        <v/>
      </c>
      <c r="M368" s="29">
        <f>IFERROR(ROUND($H368*价格阶梯!$C$21/100/价格阶梯!$B$13,0)*价格阶梯!$B$13,"")</f>
        <v/>
      </c>
      <c r="N368" s="29">
        <f>IFERROR(ROUND($H368*价格阶梯!$C$22/100/价格阶梯!$B$13,0)*价格阶梯!$B$13,"")</f>
        <v/>
      </c>
      <c r="O368" s="29">
        <f>IFERROR(ROUND($H368*价格阶梯!$C$23/100/价格阶梯!$B$13,0)*价格阶梯!$B$13,"")</f>
        <v/>
      </c>
      <c r="P368" s="29">
        <f>IFERROR(ROUND($H368*价格阶梯!$C$24/100/价格阶梯!$B$13,0)*价格阶梯!$B$13,"")</f>
        <v/>
      </c>
      <c r="Q368" s="29">
        <f>IFERROR(ROUND($H368*价格阶梯!$C$25/100/价格阶梯!$B$13,0)*价格阶梯!$B$13,"")</f>
        <v/>
      </c>
      <c r="R368" s="29">
        <f>IFERROR(ROUND($H368*价格阶梯!$C$26/100/价格阶梯!$B$13,0)*价格阶梯!$B$13,"")</f>
        <v/>
      </c>
    </row>
  </sheetData>
  <mergeCells count="2">
    <mergeCell ref="A2:R2"/>
    <mergeCell ref="A1:R1"/>
  </mergeCells>
  <conditionalFormatting sqref="G4:G368">
    <cfRule type="expression" priority="1" dxfId="1">
      <formula>EXACT($G4,"超范围")</formula>
    </cfRule>
    <cfRule type="expression" priority="2" dxfId="0">
      <formula>EXACT($G4,"合规")</formula>
    </cfRule>
  </conditionalFormatting>
  <conditionalFormatting sqref="C4:C368">
    <cfRule type="expression" priority="3" dxfId="1">
      <formula>EXACT($C4,"D1")</formula>
    </cfRule>
    <cfRule type="expression" priority="4" dxfId="2">
      <formula>EXACT($C4,"D4")</formula>
    </cfRule>
  </conditionalFormatting>
  <dataValidations count="2">
    <dataValidation sqref="C4:C368" showDropDown="0" showInputMessage="0" showErrorMessage="1" allowBlank="1" type="list">
      <formula1>"D1,D2,D3,D4"</formula1>
    </dataValidation>
    <dataValidation sqref="D4:D368" showDropDown="0" showInputMessage="0" showErrorMessage="1" allowBlank="1" errorTitle="超出范围" error="请输入 0.3 ~ 3 之间的数值" type="decimal" operator="between">
      <formula1>0.3</formula1>
      <formula2>3</formula2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23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14" customWidth="1" min="2" max="2"/>
    <col width="12" customWidth="1" min="3" max="3"/>
    <col width="14" customWidth="1" min="4" max="4"/>
    <col width="12" customWidth="1" min="5" max="5"/>
    <col width="10" customWidth="1" min="6" max="6"/>
    <col width="12" customWidth="1" min="7" max="7"/>
    <col width="34" customWidth="1" min="8" max="8"/>
    <col width="30" customWidth="1" min="9" max="9"/>
  </cols>
  <sheetData>
    <row r="1" ht="30" customHeight="1">
      <c r="A1" s="1" t="inlineStr">
        <is>
          <t>价差校验 ·《法典》表 F（每周一执行）</t>
        </is>
      </c>
    </row>
    <row r="2" ht="26" customHeight="1">
      <c r="A2" s="2" t="inlineStr">
        <is>
          <t>全部为公式，数据源＝「价格阶梯」页基础价列。改动基准 BAR 或系数后，本页结论自动更新。</t>
        </is>
      </c>
    </row>
    <row r="4" ht="22" customHeight="1">
      <c r="A4" s="3" t="inlineStr">
        <is>
          <t>一、相邻房型价差校验（&lt;8% 拉开价差，&gt;35% 收敛价差）</t>
        </is>
      </c>
    </row>
    <row r="5" ht="30" customHeight="1">
      <c r="A5" s="12" t="inlineStr">
        <is>
          <t>序号</t>
        </is>
      </c>
      <c r="B5" s="12" t="inlineStr">
        <is>
          <t>下档房型</t>
        </is>
      </c>
      <c r="C5" s="12" t="inlineStr">
        <is>
          <t>下档价</t>
        </is>
      </c>
      <c r="D5" s="12" t="inlineStr">
        <is>
          <t>上档房型</t>
        </is>
      </c>
      <c r="E5" s="12" t="inlineStr">
        <is>
          <t>上档价</t>
        </is>
      </c>
      <c r="F5" s="12" t="inlineStr">
        <is>
          <t>价差%</t>
        </is>
      </c>
      <c r="G5" s="12" t="inlineStr">
        <is>
          <t>判定</t>
        </is>
      </c>
      <c r="H5" s="12" t="inlineStr">
        <is>
          <t>建议动作</t>
        </is>
      </c>
      <c r="I5" s="12" t="inlineStr">
        <is>
          <t>备注</t>
        </is>
      </c>
    </row>
    <row r="6">
      <c r="A6" s="33" t="n">
        <v>1</v>
      </c>
      <c r="B6" s="6">
        <f>价格阶梯!$A$17&amp;" "&amp;价格阶梯!$B$17</f>
        <v/>
      </c>
      <c r="C6" s="29">
        <f>价格阶梯!$D$17</f>
        <v/>
      </c>
      <c r="D6" s="6">
        <f>价格阶梯!$A$19&amp;" "&amp;价格阶梯!$B$19</f>
        <v/>
      </c>
      <c r="E6" s="29">
        <f>价格阶梯!$D$19</f>
        <v/>
      </c>
      <c r="F6" s="21">
        <f>IFERROR(($E6-$C6)/$C6,"")</f>
        <v/>
      </c>
      <c r="G6" s="9">
        <f>IF($F6="","",IF($F6&lt;0.08,"价差过小",IF($F6&gt;0.35,"价差过大","健康")))</f>
        <v/>
      </c>
      <c r="H6" s="6">
        <f>IF($F6="","",IF($F6&lt;0.08,"拉开价差（降下一档或提上一档）",IF($F6&gt;0.35,"收敛价差（提下一档）","维持")))</f>
        <v/>
      </c>
      <c r="I6" s="7" t="n"/>
    </row>
    <row r="7">
      <c r="A7" s="33" t="n">
        <v>2</v>
      </c>
      <c r="B7" s="6">
        <f>价格阶梯!$A$19&amp;" "&amp;价格阶梯!$B$19</f>
        <v/>
      </c>
      <c r="C7" s="29">
        <f>价格阶梯!$D$19</f>
        <v/>
      </c>
      <c r="D7" s="6">
        <f>价格阶梯!$A$20&amp;" "&amp;价格阶梯!$B$20</f>
        <v/>
      </c>
      <c r="E7" s="29">
        <f>价格阶梯!$D$20</f>
        <v/>
      </c>
      <c r="F7" s="21">
        <f>IFERROR(($E7-$C7)/$C7,"")</f>
        <v/>
      </c>
      <c r="G7" s="9">
        <f>IF($F7="","",IF($F7&lt;0.08,"价差过小",IF($F7&gt;0.35,"价差过大","健康")))</f>
        <v/>
      </c>
      <c r="H7" s="6">
        <f>IF($F7="","",IF($F7&lt;0.08,"拉开价差（降下一档或提上一档）",IF($F7&gt;0.35,"收敛价差（提下一档）","维持")))</f>
        <v/>
      </c>
      <c r="I7" s="7" t="n"/>
    </row>
    <row r="8">
      <c r="A8" s="33" t="n">
        <v>3</v>
      </c>
      <c r="B8" s="6">
        <f>价格阶梯!$A$20&amp;" "&amp;价格阶梯!$B$20</f>
        <v/>
      </c>
      <c r="C8" s="29">
        <f>价格阶梯!$D$20</f>
        <v/>
      </c>
      <c r="D8" s="6">
        <f>价格阶梯!$A$21&amp;" "&amp;价格阶梯!$B$21</f>
        <v/>
      </c>
      <c r="E8" s="29">
        <f>价格阶梯!$D$21</f>
        <v/>
      </c>
      <c r="F8" s="21">
        <f>IFERROR(($E8-$C8)/$C8,"")</f>
        <v/>
      </c>
      <c r="G8" s="9">
        <f>IF($F8="","",IF($F8&lt;0.08,"价差过小",IF($F8&gt;0.35,"价差过大","健康")))</f>
        <v/>
      </c>
      <c r="H8" s="6">
        <f>IF($F8="","",IF($F8&lt;0.08,"拉开价差（降下一档或提上一档）",IF($F8&gt;0.35,"收敛价差（提下一档）","维持")))</f>
        <v/>
      </c>
      <c r="I8" s="7" t="n"/>
    </row>
    <row r="9">
      <c r="A9" s="33" t="n">
        <v>4</v>
      </c>
      <c r="B9" s="6">
        <f>价格阶梯!$A$21&amp;" "&amp;价格阶梯!$B$21</f>
        <v/>
      </c>
      <c r="C9" s="29">
        <f>价格阶梯!$D$21</f>
        <v/>
      </c>
      <c r="D9" s="6">
        <f>价格阶梯!$A$23&amp;" "&amp;价格阶梯!$B$23</f>
        <v/>
      </c>
      <c r="E9" s="29">
        <f>价格阶梯!$D$23</f>
        <v/>
      </c>
      <c r="F9" s="21">
        <f>IFERROR(($E9-$C9)/$C9,"")</f>
        <v/>
      </c>
      <c r="G9" s="9">
        <f>IF($F9="","",IF($F9&lt;0.08,"价差过小",IF($F9&gt;0.35,"价差过大","健康")))</f>
        <v/>
      </c>
      <c r="H9" s="6">
        <f>IF($F9="","",IF($F9&lt;0.08,"拉开价差（降下一档或提上一档）",IF($F9&gt;0.35,"收敛价差（提下一档）","维持")))</f>
        <v/>
      </c>
      <c r="I9" s="7" t="inlineStr">
        <is>
          <t>SPEC 表 F 中 DLX-V(140) 与 EXE(145) 仅差 3.6%，&lt;8% → 判定为「价差过小」，须拉开</t>
        </is>
      </c>
    </row>
    <row r="10">
      <c r="A10" s="33" t="n">
        <v>5</v>
      </c>
      <c r="B10" s="6">
        <f>价格阶梯!$A$23&amp;" "&amp;价格阶梯!$B$23</f>
        <v/>
      </c>
      <c r="C10" s="29">
        <f>价格阶梯!$D$23</f>
        <v/>
      </c>
      <c r="D10" s="6">
        <f>价格阶梯!$A$25&amp;" "&amp;价格阶梯!$B$25</f>
        <v/>
      </c>
      <c r="E10" s="29">
        <f>价格阶梯!$D$25</f>
        <v/>
      </c>
      <c r="F10" s="21">
        <f>IFERROR(($E10-$C10)/$C10,"")</f>
        <v/>
      </c>
      <c r="G10" s="9">
        <f>IF($F10="","",IF($F10&lt;0.08,"价差过小",IF($F10&gt;0.35,"价差过大","健康")))</f>
        <v/>
      </c>
      <c r="H10" s="6">
        <f>IF($F10="","",IF($F10&lt;0.08,"拉开价差（降下一档或提上一档）",IF($F10&gt;0.35,"收敛价差（提下一档）","维持")))</f>
        <v/>
      </c>
      <c r="I10" s="7" t="inlineStr">
        <is>
          <t>商务套房相对行政房 +24.1%，处于 8%–35% 健康区间</t>
        </is>
      </c>
    </row>
    <row r="11">
      <c r="A11" s="33" t="n">
        <v>6</v>
      </c>
      <c r="B11" s="6">
        <f>价格阶梯!$A$25&amp;" "&amp;价格阶梯!$B$25</f>
        <v/>
      </c>
      <c r="C11" s="29">
        <f>价格阶梯!$D$25</f>
        <v/>
      </c>
      <c r="D11" s="6">
        <f>价格阶梯!$A$26&amp;" "&amp;价格阶梯!$B$26</f>
        <v/>
      </c>
      <c r="E11" s="29">
        <f>价格阶梯!$D$26</f>
        <v/>
      </c>
      <c r="F11" s="21">
        <f>IFERROR(($E11-$C11)/$C11,"")</f>
        <v/>
      </c>
      <c r="G11" s="9">
        <f>IF($F11="","",IF($F11&lt;0.08,"价差过小",IF($F11&gt;0.35,"价差过大","健康")))</f>
        <v/>
      </c>
      <c r="H11" s="6">
        <f>IF($F11="","",IF($F11&lt;0.08,"拉开价差（降下一档或提上一档）",IF($F11&gt;0.35,"收敛价差（提下一档）","维持")))</f>
        <v/>
      </c>
      <c r="I11" s="7" t="inlineStr">
        <is>
          <t>SPEC 表 F 中 STE-B(180) 与 STE-E(265) 差 47.2%，&gt;35% → 判定为「价差过大」，须收敛</t>
        </is>
      </c>
    </row>
    <row r="13" ht="22" customHeight="1">
      <c r="A13" s="3" t="inlineStr">
        <is>
          <t>二、套房与最高房型价差校验（&lt;60% 提套房价）</t>
        </is>
      </c>
    </row>
    <row r="14" ht="30" customHeight="1">
      <c r="A14" s="12" t="inlineStr">
        <is>
          <t>序号</t>
        </is>
      </c>
      <c r="B14" s="12" t="inlineStr">
        <is>
          <t>套房</t>
        </is>
      </c>
      <c r="C14" s="12" t="inlineStr">
        <is>
          <t>套房价</t>
        </is>
      </c>
      <c r="D14" s="12" t="inlineStr">
        <is>
          <t>最高非套房房型</t>
        </is>
      </c>
      <c r="E14" s="12" t="inlineStr">
        <is>
          <t>该房型价</t>
        </is>
      </c>
      <c r="F14" s="12" t="inlineStr">
        <is>
          <t>价差%</t>
        </is>
      </c>
      <c r="G14" s="12" t="inlineStr">
        <is>
          <t>判定</t>
        </is>
      </c>
      <c r="H14" s="12" t="inlineStr">
        <is>
          <t>建议动作</t>
        </is>
      </c>
      <c r="I14" s="12" t="inlineStr">
        <is>
          <t>备注</t>
        </is>
      </c>
    </row>
    <row r="15" ht="46" customHeight="1">
      <c r="A15" s="33" t="n">
        <v>1</v>
      </c>
      <c r="B15" s="7" t="inlineStr">
        <is>
          <t>STE-B 商务套房</t>
        </is>
      </c>
      <c r="C15" s="29">
        <f>价格阶梯!$D$25</f>
        <v/>
      </c>
      <c r="D15" s="7" t="inlineStr">
        <is>
          <t>EXE-K 行政大床房（非套房最高档）</t>
        </is>
      </c>
      <c r="E15" s="29">
        <f>价格阶梯!$D$23</f>
        <v/>
      </c>
      <c r="F15" s="21">
        <f>IFERROR(($C15-$E15)/$E15,"")</f>
        <v/>
      </c>
      <c r="G15" s="9">
        <f>IF($F15="","",IF($F15&lt;0.6,"价差不足","达标"))</f>
        <v/>
      </c>
      <c r="H15" s="6">
        <f>IF($F15="","",IF($F15&lt;0.6,"提套房价","维持"))</f>
        <v/>
      </c>
      <c r="I15" s="7" t="inlineStr">
        <is>
          <t>按 SPEC 表 F 阶梯，STE-B(180) 相对 EXE(145) 仅 +24.1%，会持续报「价差不足」；教学时说明：表 F 该条主要针对顶级套房（STE-E 265，+82.8% 达标），商务套房须结合升级路径与行政楼层权益综合判断，不宜机械执行。</t>
        </is>
      </c>
    </row>
    <row r="16" ht="46" customHeight="1">
      <c r="A16" s="33" t="n">
        <v>2</v>
      </c>
      <c r="B16" s="7" t="inlineStr">
        <is>
          <t>STE-E 行政套房</t>
        </is>
      </c>
      <c r="C16" s="29">
        <f>价格阶梯!$D$26</f>
        <v/>
      </c>
      <c r="D16" s="7" t="inlineStr">
        <is>
          <t>EXE-K 行政大床房（非套房最高档）</t>
        </is>
      </c>
      <c r="E16" s="29">
        <f>价格阶梯!$D$23</f>
        <v/>
      </c>
      <c r="F16" s="21">
        <f>IFERROR(($C16-$E16)/$E16,"")</f>
        <v/>
      </c>
      <c r="G16" s="9">
        <f>IF($F16="","",IF($F16&lt;0.6,"价差不足","达标"))</f>
        <v/>
      </c>
      <c r="H16" s="6">
        <f>IF($F16="","",IF($F16&lt;0.6,"提套房价","维持"))</f>
        <v/>
      </c>
      <c r="I16" s="7" t="inlineStr">
        <is>
          <t>STE-E(265) 相对 EXE(145) +82.8%，≥60%，达标。</t>
        </is>
      </c>
    </row>
    <row r="18" ht="22" customHeight="1">
      <c r="A18" s="3" t="inlineStr">
        <is>
          <t>三、《法典》表 F 校验规则（原文）</t>
        </is>
      </c>
    </row>
    <row r="19">
      <c r="A19" s="34" t="inlineStr">
        <is>
          <t>相邻房型价差 &lt;8% → 拉开价差（降下一档或提上一档）</t>
        </is>
      </c>
    </row>
    <row r="20">
      <c r="A20" s="34" t="inlineStr">
        <is>
          <t>相邻房型价差 &gt;35% → 收敛价差（提下一档）</t>
        </is>
      </c>
    </row>
    <row r="21">
      <c r="A21" s="34" t="inlineStr">
        <is>
          <t>套房与最高房型价差 &lt;60% → 提套房价</t>
        </is>
      </c>
    </row>
    <row r="22">
      <c r="A22" s="34" t="inlineStr">
        <is>
          <t>附加项：高楼层 +5%；江景/特色景观 +10%；含早 +¥68/人；连通房 +¥50；加床 +¥180</t>
        </is>
      </c>
    </row>
    <row r="23">
      <c r="A23" s="34" t="inlineStr">
        <is>
          <t>执行频率：每周一（《法典》表 N）；结果写入 04 号《调价台账》</t>
        </is>
      </c>
    </row>
  </sheetData>
  <mergeCells count="10">
    <mergeCell ref="A2:I2"/>
    <mergeCell ref="A19:I19"/>
    <mergeCell ref="A13:I13"/>
    <mergeCell ref="A1:I1"/>
    <mergeCell ref="A23:I23"/>
    <mergeCell ref="A18:I18"/>
    <mergeCell ref="A22:I22"/>
    <mergeCell ref="A4:I4"/>
    <mergeCell ref="A20:I20"/>
    <mergeCell ref="A21:I21"/>
  </mergeCells>
  <conditionalFormatting sqref="G6:G11">
    <cfRule type="expression" priority="1" dxfId="0">
      <formula>EXACT($G6,"健康")</formula>
    </cfRule>
    <cfRule type="expression" priority="2" dxfId="1">
      <formula>OR(EXACT($G6,"价差过小"),EXACT($G6,"价差过大"))</formula>
    </cfRule>
  </conditionalFormatting>
  <conditionalFormatting sqref="G15:G16">
    <cfRule type="expression" priority="3" dxfId="0">
      <formula>EXACT($G15,"达标")</formula>
    </cfRule>
    <cfRule type="expression" priority="4" dxfId="1">
      <formula>EXACT($G15,"价差不足")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2026-09-03T23:54:20Z</dcterms:created>
  <dcterms:modified xmlns:dcterms="http://purl.org/dc/terms/" xmlns:xsi="http://www.w3.org/2001/XMLSchema-instance" xsi:type="dcterms:W3CDTF">2026-09-03T23:54:20Z</dcterms:modified>
</cp:coreProperties>
</file>