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台账" sheetId="2" state="visible" r:id="rId2"/>
    <sheet xmlns:r="http://schemas.openxmlformats.org/officeDocument/2006/relationships" name="命中率复盘" sheetId="3" state="visible" r:id="rId3"/>
    <sheet xmlns:r="http://schemas.openxmlformats.org/officeDocument/2006/relationships" name="观察清单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0.0%"/>
    <numFmt numFmtId="166" formatCode="#,##0.0"/>
    <numFmt numFmtId="167" formatCode="yyyy-mm-dd h:mm:ss"/>
    <numFmt numFmtId="168" formatCode="yyyy-mm-dd hh:mm"/>
  </numFmts>
  <fonts count="10">
    <font>
      <name val="Calibri"/>
      <family val="2"/>
      <color theme="1"/>
      <sz val="11"/>
      <scheme val="minor"/>
    </font>
    <font>
      <name val="PingFang SC"/>
      <b val="1"/>
      <color rgb="00FFFFFF"/>
      <sz val="10"/>
    </font>
    <font>
      <name val="PingFang SC"/>
      <b val="1"/>
      <color rgb="00FFFFFF"/>
      <sz val="14"/>
    </font>
    <font>
      <name val="PingFang SC"/>
      <i val="1"/>
      <color rgb="0052606D"/>
      <sz val="10"/>
    </font>
    <font>
      <name val="PingFang SC"/>
      <i val="1"/>
      <color rgb="0052606D"/>
      <sz val="9"/>
    </font>
    <font>
      <name val="PingFang SC"/>
      <color rgb="001F2933"/>
      <sz val="10"/>
    </font>
    <font>
      <name val="PingFang SC"/>
      <b val="1"/>
      <color rgb="001B3A5C"/>
      <sz val="10"/>
    </font>
    <font>
      <name val="PingFang SC"/>
      <b val="1"/>
      <color rgb="001B3A5C"/>
      <sz val="11"/>
    </font>
    <font>
      <name val="PingFang SC"/>
      <b val="1"/>
      <color rgb="001F2933"/>
      <sz val="10"/>
    </font>
    <font>
      <name val="PingFang SC"/>
      <color rgb="0052606D"/>
      <sz val="9"/>
    </font>
  </fonts>
  <fills count="8">
    <fill>
      <patternFill/>
    </fill>
    <fill>
      <patternFill patternType="gray125"/>
    </fill>
    <fill>
      <patternFill patternType="solid">
        <fgColor rgb="001B3A5C"/>
        <bgColor rgb="001B3A5C"/>
      </patternFill>
    </fill>
    <fill>
      <patternFill patternType="solid">
        <fgColor rgb="00FFFFFF"/>
        <bgColor rgb="00FFFFFF"/>
      </patternFill>
    </fill>
    <fill>
      <patternFill patternType="solid">
        <fgColor rgb="00FFF7D6"/>
        <bgColor rgb="00FFF7D6"/>
      </patternFill>
    </fill>
    <fill>
      <patternFill patternType="solid">
        <fgColor rgb="00F5EDE0"/>
        <bgColor rgb="00F5EDE0"/>
      </patternFill>
    </fill>
    <fill>
      <patternFill patternType="solid">
        <fgColor rgb="00EDEDED"/>
        <bgColor rgb="00EDEDED"/>
      </patternFill>
    </fill>
    <fill>
      <patternFill patternType="solid">
        <fgColor rgb="002C5282"/>
        <bgColor rgb="002C5282"/>
      </patternFill>
    </fill>
  </fills>
  <borders count="5">
    <border>
      <left/>
      <right/>
      <top/>
      <bottom/>
      <diagonal/>
    </border>
    <border>
      <left style="thin">
        <color rgb="00E1E5EA"/>
      </left>
      <right style="thin">
        <color rgb="00E1E5EA"/>
      </right>
      <top style="thin">
        <color rgb="00E1E5EA"/>
      </top>
      <bottom style="thin">
        <color rgb="00E1E5EA"/>
      </bottom>
    </border>
    <border>
      <left/>
      <right/>
      <top style="thin">
        <color rgb="00E1E5EA"/>
      </top>
      <bottom/>
      <diagonal/>
    </border>
    <border>
      <left/>
      <right style="thin">
        <color rgb="00E1E5EA"/>
      </right>
      <top style="thin">
        <color rgb="00E1E5EA"/>
      </top>
      <bottom/>
      <diagonal/>
    </border>
    <border>
      <left/>
      <right style="thin">
        <color rgb="00E1E5EA"/>
      </right>
      <top style="thin">
        <color rgb="00E1E5EA"/>
      </top>
      <bottom style="thin">
        <color rgb="00E1E5EA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2" fillId="2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left" vertical="center" wrapText="1"/>
    </xf>
    <xf numFmtId="0" fontId="7" fillId="5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/>
    </xf>
    <xf numFmtId="0" fontId="9" fillId="6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left" vertical="center" wrapText="1"/>
    </xf>
    <xf numFmtId="0" fontId="1" fillId="7" borderId="1" applyAlignment="1" pivotButton="0" quotePrefix="0" xfId="0">
      <alignment horizontal="center" vertical="center"/>
    </xf>
    <xf numFmtId="0" fontId="3" fillId="3" borderId="0" applyAlignment="1" pivotButton="0" quotePrefix="0" xfId="0">
      <alignment horizontal="left" vertical="center" wrapText="1"/>
    </xf>
    <xf numFmtId="1" fontId="5" fillId="3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3" fontId="5" fillId="4" borderId="1" applyAlignment="1" pivotButton="0" quotePrefix="0" xfId="0">
      <alignment horizontal="center" vertical="center"/>
    </xf>
    <xf numFmtId="165" fontId="5" fillId="3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168" fontId="5" fillId="4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left" vertical="center"/>
    </xf>
    <xf numFmtId="0" fontId="0" fillId="0" borderId="4" pivotButton="0" quotePrefix="0" xfId="0"/>
    <xf numFmtId="0" fontId="3" fillId="3" borderId="0" applyAlignment="1" pivotButton="0" quotePrefix="0" xfId="0">
      <alignment horizontal="left" vertical="center"/>
    </xf>
    <xf numFmtId="3" fontId="5" fillId="3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center" vertical="center"/>
    </xf>
    <xf numFmtId="0" fontId="3" fillId="6" borderId="0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6">
    <dxf>
      <font>
        <name val="PingFang SC"/>
        <b val="1"/>
        <color rgb="00C0392B"/>
        <sz val="10"/>
      </font>
      <fill>
        <patternFill patternType="solid">
          <fgColor rgb="00FBE3E0"/>
          <bgColor rgb="00FBE3E0"/>
        </patternFill>
      </fill>
    </dxf>
    <dxf>
      <font>
        <name val="PingFang SC"/>
        <b val="1"/>
        <color rgb="002F7A3E"/>
        <sz val="10"/>
      </font>
      <fill>
        <patternFill patternType="solid">
          <fgColor rgb="00E2F0E4"/>
          <bgColor rgb="00E2F0E4"/>
        </patternFill>
      </fill>
    </dxf>
    <dxf>
      <font>
        <name val="PingFang SC"/>
        <color rgb="0052606D"/>
        <sz val="10"/>
      </font>
      <fill>
        <patternFill patternType="solid">
          <fgColor rgb="00EDEDED"/>
          <bgColor rgb="00EDEDED"/>
        </patternFill>
      </fill>
    </dxf>
    <dxf>
      <font>
        <name val="PingFang SC"/>
        <b val="1"/>
        <color rgb="0052606D"/>
        <sz val="10"/>
      </font>
      <fill>
        <patternFill patternType="solid">
          <fgColor rgb="00EDEDED"/>
          <bgColor rgb="00EDEDED"/>
        </patternFill>
      </fill>
    </dxf>
    <dxf>
      <font>
        <name val="PingFang SC"/>
        <b val="1"/>
        <color rgb="002E7D74"/>
        <sz val="10"/>
      </font>
      <fill>
        <patternFill patternType="solid">
          <fgColor rgb="00DFF0ED"/>
          <bgColor rgb="00DFF0ED"/>
        </patternFill>
      </fill>
    </dxf>
    <dxf>
      <font>
        <name val="PingFang SC"/>
        <b val="1"/>
        <color rgb="00D98324"/>
        <sz val="10"/>
      </font>
      <fill>
        <patternFill patternType="solid">
          <fgColor rgb="00FCEFD9"/>
          <bgColor rgb="00FCEF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14" customWidth="1" min="3" max="3"/>
    <col width="34" customWidth="1" min="4" max="4"/>
    <col width="46" customWidth="1" min="5" max="5"/>
  </cols>
  <sheetData>
    <row r="1" ht="30" customHeight="1">
      <c r="A1" s="1" t="inlineStr">
        <is>
          <t>04 · 调价台账 ｜ 使用说明</t>
        </is>
      </c>
    </row>
    <row r="2" ht="26" customHeight="1">
      <c r="A2" s="2" t="inlineStr">
        <is>
          <t>没有台账的收益管理，只是在猜。</t>
        </is>
      </c>
    </row>
    <row r="3" ht="22" customHeight="1">
      <c r="A3" s="3" t="inlineStr">
        <is>
          <t>一、用途</t>
        </is>
      </c>
    </row>
    <row r="4" ht="18" customHeight="1">
      <c r="A4" s="4" t="inlineStr">
        <is>
          <t>《法典》表 A 执行约束第 5 条与表 M 09:55 节点的强制产出物：所有调价与库存动作必须登记，形成可追溯的决策档案。</t>
        </is>
      </c>
    </row>
    <row r="5" ht="18" customHeight="1">
      <c r="A5" s="4" t="inlineStr">
        <is>
          <t>「台账」页逐条记录动作：谁、什么时候、依据哪张表、改了多少、30 天后结果如何。</t>
        </is>
      </c>
    </row>
    <row r="6" ht="18" customHeight="1">
      <c r="A6" s="4" t="inlineStr">
        <is>
          <t>「命中率复盘」页自动统计各判定表的调用次数、命中率与平均收益影响——这是衡量收益经理水平的核心指标。</t>
        </is>
      </c>
    </row>
    <row r="7" ht="18" customHeight="1">
      <c r="A7" s="4" t="inlineStr">
        <is>
          <t>「观察清单」页承接《法典》表 O：同日被更高优先级动作压掉的其余动作，全部落到这里盯防。</t>
        </is>
      </c>
    </row>
    <row r="9" ht="22" customHeight="1">
      <c r="A9" s="3" t="inlineStr">
        <is>
          <t>二、填色规则</t>
        </is>
      </c>
    </row>
    <row r="10" ht="20" customHeight="1">
      <c r="A10" s="5" t="inlineStr"/>
      <c r="B10" s="6" t="inlineStr">
        <is>
          <t>输入区</t>
        </is>
      </c>
      <c r="C10" s="7" t="inlineStr">
        <is>
          <t>浅黄底 + 边框</t>
        </is>
      </c>
      <c r="D10" s="8" t="inlineStr">
        <is>
          <t>由学员填写，例如日期、房晚、价格</t>
        </is>
      </c>
    </row>
    <row r="11" ht="20" customHeight="1">
      <c r="A11" s="9" t="inlineStr"/>
      <c r="B11" s="6" t="inlineStr">
        <is>
          <t>公式区</t>
        </is>
      </c>
      <c r="C11" s="7" t="inlineStr">
        <is>
          <t>白底 + 边框</t>
        </is>
      </c>
      <c r="D11" s="8" t="inlineStr">
        <is>
          <t>已预置 Excel 公式，改动会导致结果错误，请勿手改</t>
        </is>
      </c>
    </row>
    <row r="12" ht="20" customHeight="1">
      <c r="A12" s="10" t="inlineStr"/>
      <c r="B12" s="6" t="inlineStr">
        <is>
          <t>参考区</t>
        </is>
      </c>
      <c r="C12" s="7" t="inlineStr">
        <is>
          <t>灰底 + 斜体</t>
        </is>
      </c>
      <c r="D12" s="8" t="inlineStr">
        <is>
          <t>SPEC 固定参数/判定表，一般不需要改动</t>
        </is>
      </c>
    </row>
    <row r="13" ht="20" customHeight="1">
      <c r="A13" s="11" t="inlineStr"/>
      <c r="B13" s="6" t="inlineStr">
        <is>
          <t>标题行</t>
        </is>
      </c>
      <c r="C13" s="7" t="inlineStr">
        <is>
          <t>深蓝底白字</t>
        </is>
      </c>
      <c r="D13" s="8" t="inlineStr">
        <is>
          <t>字段名，冻结在首行</t>
        </is>
      </c>
    </row>
    <row r="15" ht="22" customHeight="1">
      <c r="A15" s="3" t="inlineStr">
        <is>
          <t>三、字段字典</t>
        </is>
      </c>
    </row>
    <row r="16" ht="32" customHeight="1">
      <c r="A16" s="12" t="inlineStr">
        <is>
          <t>列</t>
        </is>
      </c>
      <c r="B16" s="12" t="inlineStr">
        <is>
          <t>字段名称</t>
        </is>
      </c>
      <c r="C16" s="12" t="inlineStr">
        <is>
          <t>类型</t>
        </is>
      </c>
      <c r="D16" s="12" t="inlineStr">
        <is>
          <t>口径 / 预置公式</t>
        </is>
      </c>
      <c r="E16" s="12" t="inlineStr">
        <is>
          <t>说明</t>
        </is>
      </c>
    </row>
    <row r="17" ht="20" customHeight="1">
      <c r="A17" s="13" t="inlineStr">
        <is>
          <t>B</t>
        </is>
      </c>
      <c r="B17" s="6" t="inlineStr">
        <is>
          <t>操作日期</t>
        </is>
      </c>
      <c r="C17" s="5" t="inlineStr">
        <is>
          <t>输入</t>
        </is>
      </c>
      <c r="D17" s="14" t="inlineStr">
        <is>
          <t>—</t>
        </is>
      </c>
      <c r="E17" s="15" t="inlineStr">
        <is>
          <t>动作在系统里落位的日期</t>
        </is>
      </c>
    </row>
    <row r="18" ht="20" customHeight="1">
      <c r="A18" s="13" t="inlineStr">
        <is>
          <t>C</t>
        </is>
      </c>
      <c r="B18" s="6" t="inlineStr">
        <is>
          <t>目标入住日</t>
        </is>
      </c>
      <c r="C18" s="5" t="inlineStr">
        <is>
          <t>输入</t>
        </is>
      </c>
      <c r="D18" s="14" t="inlineStr">
        <is>
          <t>—</t>
        </is>
      </c>
      <c r="E18" s="15" t="inlineStr">
        <is>
          <t>动作所作用的入住日</t>
        </is>
      </c>
    </row>
    <row r="19" ht="20" customHeight="1">
      <c r="A19" s="13" t="inlineStr">
        <is>
          <t>D</t>
        </is>
      </c>
      <c r="B19" s="6" t="inlineStr">
        <is>
          <t>提前天数</t>
        </is>
      </c>
      <c r="C19" s="9" t="inlineStr">
        <is>
          <t>公式</t>
        </is>
      </c>
      <c r="D19" s="14">
        <f>C−B</f>
        <v/>
      </c>
      <c r="E19" s="15" t="inlineStr">
        <is>
          <t>负数＝目标日早于操作日，须立即核查</t>
        </is>
      </c>
    </row>
    <row r="20" ht="20" customHeight="1">
      <c r="A20" s="13" t="inlineStr">
        <is>
          <t>E</t>
        </is>
      </c>
      <c r="B20" s="6" t="inlineStr">
        <is>
          <t>动作类型</t>
        </is>
      </c>
      <c r="C20" s="5" t="inlineStr">
        <is>
          <t>输入</t>
        </is>
      </c>
      <c r="D20" s="14" t="inlineStr">
        <is>
          <t>调价/MinLOS/CTA/关房/关渠道/超售/升级</t>
        </is>
      </c>
      <c r="E20" s="15" t="inlineStr"/>
    </row>
    <row r="21" ht="20" customHeight="1">
      <c r="A21" s="13" t="inlineStr">
        <is>
          <t>F-G</t>
        </is>
      </c>
      <c r="B21" s="6" t="inlineStr">
        <is>
          <t>调整前 / 调整后</t>
        </is>
      </c>
      <c r="C21" s="5" t="inlineStr">
        <is>
          <t>输入</t>
        </is>
      </c>
      <c r="D21" s="14" t="inlineStr">
        <is>
          <t>元</t>
        </is>
      </c>
      <c r="E21" s="15" t="inlineStr">
        <is>
          <t>非金额类动作（如 MinLOS）填限制值</t>
        </is>
      </c>
    </row>
    <row r="22" ht="20" customHeight="1">
      <c r="A22" s="13" t="inlineStr">
        <is>
          <t>H</t>
        </is>
      </c>
      <c r="B22" s="6" t="inlineStr">
        <is>
          <t>变化幅度%</t>
        </is>
      </c>
      <c r="C22" s="9" t="inlineStr">
        <is>
          <t>公式</t>
        </is>
      </c>
      <c r="D22" s="14">
        <f>(调整后−调整前)÷调整前</f>
        <v/>
      </c>
      <c r="E22" s="15" t="inlineStr">
        <is>
          <t>涨红跌绿；低于 3% 不计为调价</t>
        </is>
      </c>
    </row>
    <row r="23" ht="20" customHeight="1">
      <c r="A23" s="13" t="inlineStr">
        <is>
          <t>I</t>
        </is>
      </c>
      <c r="B23" s="6" t="inlineStr">
        <is>
          <t>触发判定表</t>
        </is>
      </c>
      <c r="C23" s="5" t="inlineStr">
        <is>
          <t>输入</t>
        </is>
      </c>
      <c r="D23" s="14" t="inlineStr">
        <is>
          <t>表A/表B/表C/表D/表E/表G/表H/表L</t>
        </is>
      </c>
      <c r="E23" s="15" t="inlineStr"/>
    </row>
    <row r="24" ht="20" customHeight="1">
      <c r="A24" s="13" t="inlineStr">
        <is>
          <t>J-K</t>
        </is>
      </c>
      <c r="B24" s="6" t="inlineStr">
        <is>
          <t>当时 OCC 预测 / Pickup 偏差</t>
        </is>
      </c>
      <c r="C24" s="5" t="inlineStr">
        <is>
          <t>输入</t>
        </is>
      </c>
      <c r="D24" s="14" t="inlineStr">
        <is>
          <t>%</t>
        </is>
      </c>
      <c r="E24" s="15" t="inlineStr">
        <is>
          <t>决策当时的证据，用于事后复盘</t>
        </is>
      </c>
    </row>
    <row r="25" ht="20" customHeight="1">
      <c r="A25" s="13" t="inlineStr">
        <is>
          <t>N</t>
        </is>
      </c>
      <c r="B25" s="6" t="inlineStr">
        <is>
          <t>执行时间</t>
        </is>
      </c>
      <c r="C25" s="5" t="inlineStr">
        <is>
          <t>输入</t>
        </is>
      </c>
      <c r="D25" s="14" t="inlineStr">
        <is>
          <t>yyyy-mm-dd hh:mm</t>
        </is>
      </c>
      <c r="E25" s="15" t="inlineStr">
        <is>
          <t>用于核查 24h 内同方向调价次数</t>
        </is>
      </c>
    </row>
    <row r="26" ht="20" customHeight="1">
      <c r="A26" s="13" t="inlineStr">
        <is>
          <t>O-P</t>
        </is>
      </c>
      <c r="B26" s="6" t="inlineStr">
        <is>
          <t>30 天后实际 OCC / ADR</t>
        </is>
      </c>
      <c r="C26" s="5" t="inlineStr">
        <is>
          <t>输入</t>
        </is>
      </c>
      <c r="D26" s="14" t="inlineStr">
        <is>
          <t>—</t>
        </is>
      </c>
      <c r="E26" s="15" t="inlineStr">
        <is>
          <t>复盘输入</t>
        </is>
      </c>
    </row>
    <row r="27" ht="20" customHeight="1">
      <c r="A27" s="13" t="inlineStr">
        <is>
          <t>Q</t>
        </is>
      </c>
      <c r="B27" s="6" t="inlineStr">
        <is>
          <t>复盘结论</t>
        </is>
      </c>
      <c r="C27" s="5" t="inlineStr">
        <is>
          <t>输入</t>
        </is>
      </c>
      <c r="D27" s="14" t="inlineStr">
        <is>
          <t>做对/做错/中性</t>
        </is>
      </c>
      <c r="E27" s="15" t="inlineStr">
        <is>
          <t>驱动命中率计算</t>
        </is>
      </c>
    </row>
    <row r="28" ht="20" customHeight="1">
      <c r="A28" s="13" t="inlineStr">
        <is>
          <t>R</t>
        </is>
      </c>
      <c r="B28" s="6" t="inlineStr">
        <is>
          <t>收益影响(元)</t>
        </is>
      </c>
      <c r="C28" s="5" t="inlineStr">
        <is>
          <t>输入</t>
        </is>
      </c>
      <c r="D28" s="14" t="inlineStr">
        <is>
          <t>元</t>
        </is>
      </c>
      <c r="E28" s="15" t="inlineStr">
        <is>
          <t>正=增收，负=减收</t>
        </is>
      </c>
    </row>
    <row r="29" ht="20" customHeight="1">
      <c r="A29" s="13" t="inlineStr">
        <is>
          <t>命中率</t>
        </is>
      </c>
      <c r="B29" s="6" t="inlineStr">
        <is>
          <t>总命中率</t>
        </is>
      </c>
      <c r="C29" s="9" t="inlineStr">
        <is>
          <t>公式</t>
        </is>
      </c>
      <c r="D29" s="14">
        <f> 做对条数 ÷ 已复盘总条数</f>
        <v/>
      </c>
      <c r="E29" s="15" t="inlineStr">
        <is>
          <t>已复盘 = 做对+做错+中性</t>
        </is>
      </c>
    </row>
    <row r="31" ht="22" customHeight="1">
      <c r="A31" s="3" t="inlineStr">
        <is>
          <t>四、使用步骤</t>
        </is>
      </c>
    </row>
    <row r="32" ht="20" customHeight="1">
      <c r="A32" s="16" t="n">
        <v>1</v>
      </c>
      <c r="B32" s="8" t="inlineStr">
        <is>
          <t>每次执行动作后 10 分钟内，在「台账」页新增一行，填黄底列（白底列自动生成）。</t>
        </is>
      </c>
    </row>
    <row r="33" ht="20" customHeight="1">
      <c r="A33" s="16" t="n">
        <v>2</v>
      </c>
      <c r="B33" s="8" t="inlineStr">
        <is>
          <t>目标日过后 30 天，回到该行补填 O/P 列实际 OCC 与 ADR，并给出 Q 列复盘结论与 R 列收益影响。</t>
        </is>
      </c>
    </row>
    <row r="34" ht="20" customHeight="1">
      <c r="A34" s="16" t="n">
        <v>3</v>
      </c>
      <c r="B34" s="8" t="inlineStr">
        <is>
          <t>打开「命中率复盘」页，看总命中率与分表命中率；命中率长期 &lt;60% 的表，说明阈值需要按本店实际重新校准。</t>
        </is>
      </c>
    </row>
    <row r="35" ht="20" customHeight="1">
      <c r="A35" s="16" t="n">
        <v>4</v>
      </c>
      <c r="B35" s="8" t="inlineStr">
        <is>
          <t>被更高优先级动作压掉的动作，登记到「观察清单」页，指定责任人与下次复核日。</t>
        </is>
      </c>
    </row>
    <row r="36" ht="20" customHeight="1">
      <c r="A36" s="16" t="n">
        <v>5</v>
      </c>
      <c r="B36" s="8" t="inlineStr">
        <is>
          <t>每月 1 日按《法典》表 N 做上月复盘，把结论写进 07 号《月报》。</t>
        </is>
      </c>
    </row>
    <row r="38" ht="22" customHeight="1">
      <c r="A38" s="3" t="inlineStr">
        <is>
          <t>五、关联《收益管理操作法典》</t>
        </is>
      </c>
    </row>
    <row r="39" ht="18" customHeight="1">
      <c r="A39" s="4" t="inlineStr">
        <is>
          <t>表 O · 决策优先级与冲突仲裁表 —— 优先级：表L &gt; 表B &gt; 表A &gt; 表C &gt; 表H &gt; 表D；同日只执行最高优先级一条。</t>
        </is>
      </c>
    </row>
    <row r="40" ht="18" customHeight="1">
      <c r="A40" s="4" t="inlineStr">
        <is>
          <t>表 A 执行约束 —— 单日同方向累计 ≤20%；24h 内同方向 ≤2 次；单次 ≥3%；调价后 30 分钟内核查 OTA 挂牌；D1 日调价须 L3 审批。</t>
        </is>
      </c>
    </row>
    <row r="41" ht="18" customHeight="1">
      <c r="A41" s="4" t="inlineStr">
        <is>
          <t>表 M · 09:55 节点要求 10 分钟内完成台账登记。</t>
        </is>
      </c>
    </row>
    <row r="42" ht="18" customHeight="1">
      <c r="A42" s="4" t="inlineStr">
        <is>
          <t>表 N · 每月 1 日上月复盘。</t>
        </is>
      </c>
    </row>
    <row r="44" ht="22" customHeight="1">
      <c r="A44" s="3" t="inlineStr">
        <is>
          <t>六、颜色规则（复盘结论）</t>
        </is>
      </c>
    </row>
    <row r="45" ht="18" customHeight="1">
      <c r="A45" s="4" t="inlineStr">
        <is>
          <t>「做对」= 红底（涨价/增收方向，符合中国酒店业习惯）；「做错」= 绿底（跌/减收）；「中性」= 灰底。</t>
        </is>
      </c>
    </row>
    <row r="46" ht="18" customHeight="1">
      <c r="A46" s="4" t="inlineStr">
        <is>
          <t>变化幅度% 与收益影响列同样采用涨红/跌绿/持平灰，并请用 ↑↓ 箭头在备注中补充说明。</t>
        </is>
      </c>
    </row>
    <row r="48" ht="18" customHeight="1">
      <c r="A48" s="17" t="inlineStr">
        <is>
          <t>杭州滨江云璟酒店 · 320 间房 · 中高端全服务 ｜ 酒店收益管理学院 HRMA ｜ 口径以 SPEC.md 为准</t>
        </is>
      </c>
    </row>
  </sheetData>
  <mergeCells count="28">
    <mergeCell ref="A39:E39"/>
    <mergeCell ref="A48:E48"/>
    <mergeCell ref="D10:E10"/>
    <mergeCell ref="A15:E15"/>
    <mergeCell ref="B33:E33"/>
    <mergeCell ref="A1:E1"/>
    <mergeCell ref="A45:E45"/>
    <mergeCell ref="A6:E6"/>
    <mergeCell ref="B36:E36"/>
    <mergeCell ref="B32:E32"/>
    <mergeCell ref="B35:E35"/>
    <mergeCell ref="A7:E7"/>
    <mergeCell ref="D11:E11"/>
    <mergeCell ref="D13:E13"/>
    <mergeCell ref="A41:E41"/>
    <mergeCell ref="A46:E46"/>
    <mergeCell ref="A3:E3"/>
    <mergeCell ref="A2:E2"/>
    <mergeCell ref="A42:E42"/>
    <mergeCell ref="A5:E5"/>
    <mergeCell ref="D12:E12"/>
    <mergeCell ref="A4:E4"/>
    <mergeCell ref="A38:E38"/>
    <mergeCell ref="A40:E40"/>
    <mergeCell ref="B34:E34"/>
    <mergeCell ref="A44:E44"/>
    <mergeCell ref="A31:E31"/>
    <mergeCell ref="A9:E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63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7" customWidth="1" min="4" max="4"/>
    <col width="10" customWidth="1" min="5" max="5"/>
    <col width="10" customWidth="1" min="6" max="6"/>
    <col width="10" customWidth="1" min="7" max="7"/>
    <col width="9" customWidth="1" min="8" max="8"/>
    <col width="11" customWidth="1" min="9" max="9"/>
    <col width="10" customWidth="1" min="10" max="10"/>
    <col width="12" customWidth="1" min="11" max="11"/>
    <col width="9" customWidth="1" min="12" max="12"/>
    <col width="9" customWidth="1" min="13" max="13"/>
    <col width="17" customWidth="1" min="14" max="14"/>
    <col width="10" customWidth="1" min="15" max="15"/>
    <col width="11" customWidth="1" min="16" max="16"/>
    <col width="10" customWidth="1" min="17" max="17"/>
    <col width="11" customWidth="1" min="18" max="18"/>
  </cols>
  <sheetData>
    <row r="1" ht="30" customHeight="1">
      <c r="A1" s="1" t="inlineStr">
        <is>
          <t>调价台账 · 让每一个决策可追溯</t>
        </is>
      </c>
    </row>
    <row r="2" ht="26" customHeight="1">
      <c r="A2" s="2" t="inlineStr">
        <is>
          <t>《法典》表 A 执行约束第 5 条：调价动作全部写入《调价台账》。黄底=输入，白底=公式。</t>
        </is>
      </c>
    </row>
    <row r="3" ht="38" customHeight="1">
      <c r="A3" s="12" t="inlineStr">
        <is>
          <t>序号</t>
        </is>
      </c>
      <c r="B3" s="12" t="inlineStr">
        <is>
          <t>操作日期</t>
        </is>
      </c>
      <c r="C3" s="12" t="inlineStr">
        <is>
          <t>目标入住日</t>
        </is>
      </c>
      <c r="D3" s="12" t="inlineStr">
        <is>
          <t>提前
天数</t>
        </is>
      </c>
      <c r="E3" s="12" t="inlineStr">
        <is>
          <t>动作类型</t>
        </is>
      </c>
      <c r="F3" s="12" t="inlineStr">
        <is>
          <t>调整前
(元)</t>
        </is>
      </c>
      <c r="G3" s="12" t="inlineStr">
        <is>
          <t>调整后
(元)</t>
        </is>
      </c>
      <c r="H3" s="12" t="inlineStr">
        <is>
          <t>变化
幅度%</t>
        </is>
      </c>
      <c r="I3" s="12" t="inlineStr">
        <is>
          <t>触发判定表</t>
        </is>
      </c>
      <c r="J3" s="12" t="inlineStr">
        <is>
          <t>当时
OCC预测</t>
        </is>
      </c>
      <c r="K3" s="12" t="inlineStr">
        <is>
          <t>当时Pickup
偏差%</t>
        </is>
      </c>
      <c r="L3" s="12" t="inlineStr">
        <is>
          <t>执行人</t>
        </is>
      </c>
      <c r="M3" s="12" t="inlineStr">
        <is>
          <t>复核人</t>
        </is>
      </c>
      <c r="N3" s="12" t="inlineStr">
        <is>
          <t>执行时间</t>
        </is>
      </c>
      <c r="O3" s="12" t="inlineStr">
        <is>
          <t>30天后
实际OCC</t>
        </is>
      </c>
      <c r="P3" s="12" t="inlineStr">
        <is>
          <t>30天后
实际ADR</t>
        </is>
      </c>
      <c r="Q3" s="12" t="inlineStr">
        <is>
          <t>复盘结论</t>
        </is>
      </c>
      <c r="R3" s="12" t="inlineStr">
        <is>
          <t>收益影响
(元)</t>
        </is>
      </c>
    </row>
    <row r="4">
      <c r="A4" s="18">
        <f>IF($B4="","",ROW()-3)</f>
        <v/>
      </c>
      <c r="B4" s="19" t="n">
        <v>46083</v>
      </c>
      <c r="C4" s="19" t="n">
        <v>46103</v>
      </c>
      <c r="D4" s="18">
        <f>IFERROR($C4-$B4,"")</f>
        <v/>
      </c>
      <c r="E4" s="5" t="inlineStr">
        <is>
          <t>调价</t>
        </is>
      </c>
      <c r="F4" s="20" t="n">
        <v>680</v>
      </c>
      <c r="G4" s="20" t="n">
        <v>748</v>
      </c>
      <c r="H4" s="21">
        <f>IF(OR($F4="",$G4="",$F4=0),"",IFERROR(($G4-$F4)/$F4,""))</f>
        <v/>
      </c>
      <c r="I4" s="5" t="inlineStr">
        <is>
          <t>表A</t>
        </is>
      </c>
      <c r="J4" s="22" t="n">
        <v>0.91</v>
      </c>
      <c r="K4" s="23" t="n">
        <v>12.4</v>
      </c>
      <c r="L4" s="5" t="inlineStr">
        <is>
          <t>张岚</t>
        </is>
      </c>
      <c r="M4" s="5" t="inlineStr">
        <is>
          <t>李默</t>
        </is>
      </c>
      <c r="N4" s="24" t="n">
        <v>46083.38888888889</v>
      </c>
      <c r="O4" s="22" t="n">
        <v>0.866</v>
      </c>
      <c r="P4" s="20" t="n">
        <v>746</v>
      </c>
      <c r="Q4" s="5" t="inlineStr">
        <is>
          <t>做对</t>
        </is>
      </c>
      <c r="R4" s="20" t="n">
        <v>13600</v>
      </c>
    </row>
    <row r="5">
      <c r="A5" s="18">
        <f>IF($B5="","",ROW()-3)</f>
        <v/>
      </c>
      <c r="B5" s="19" t="n">
        <v>46084</v>
      </c>
      <c r="C5" s="19" t="n">
        <v>46092</v>
      </c>
      <c r="D5" s="18">
        <f>IFERROR($C5-$B5,"")</f>
        <v/>
      </c>
      <c r="E5" s="5" t="inlineStr">
        <is>
          <t>调价</t>
        </is>
      </c>
      <c r="F5" s="20" t="n">
        <v>748</v>
      </c>
      <c r="G5" s="20" t="n">
        <v>710</v>
      </c>
      <c r="H5" s="21">
        <f>IF(OR($F5="",$G5="",$F5=0),"",IFERROR(($G5-$F5)/$F5,""))</f>
        <v/>
      </c>
      <c r="I5" s="5" t="inlineStr">
        <is>
          <t>表A</t>
        </is>
      </c>
      <c r="J5" s="22" t="n">
        <v>0.66</v>
      </c>
      <c r="K5" s="23" t="n">
        <v>-8.199999999999999</v>
      </c>
      <c r="L5" s="5" t="inlineStr">
        <is>
          <t>张岚</t>
        </is>
      </c>
      <c r="M5" s="5" t="inlineStr">
        <is>
          <t>李默</t>
        </is>
      </c>
      <c r="N5" s="24" t="n">
        <v>46083.38958333333</v>
      </c>
      <c r="O5" s="22" t="n">
        <v>0.901</v>
      </c>
      <c r="P5" s="20" t="n">
        <v>620</v>
      </c>
      <c r="Q5" s="5" t="inlineStr">
        <is>
          <t>做错</t>
        </is>
      </c>
      <c r="R5" s="20" t="n">
        <v>-9200</v>
      </c>
    </row>
    <row r="6">
      <c r="A6" s="18">
        <f>IF($B6="","",ROW()-3)</f>
        <v/>
      </c>
      <c r="B6" s="19" t="n">
        <v>46085</v>
      </c>
      <c r="C6" s="19" t="n">
        <v>46119</v>
      </c>
      <c r="D6" s="18">
        <f>IFERROR($C6-$B6,"")</f>
        <v/>
      </c>
      <c r="E6" s="5" t="inlineStr">
        <is>
          <t>MinLOS</t>
        </is>
      </c>
      <c r="F6" s="20" t="n">
        <v>0</v>
      </c>
      <c r="G6" s="20" t="n">
        <v>2</v>
      </c>
      <c r="H6" s="21">
        <f>IF(OR($F6="",$G6="",$F6=0),"",IFERROR(($G6-$F6)/$F6,""))</f>
        <v/>
      </c>
      <c r="I6" s="5" t="inlineStr">
        <is>
          <t>表B</t>
        </is>
      </c>
      <c r="J6" s="22" t="n">
        <v>0.93</v>
      </c>
      <c r="K6" s="23" t="n">
        <v>6</v>
      </c>
      <c r="L6" s="5" t="inlineStr">
        <is>
          <t>张岚</t>
        </is>
      </c>
      <c r="M6" s="5" t="inlineStr">
        <is>
          <t>李默</t>
        </is>
      </c>
      <c r="N6" s="24" t="n">
        <v>46083.39027777778</v>
      </c>
      <c r="O6" s="22" t="n">
        <v>0.91</v>
      </c>
      <c r="P6" s="20" t="n">
        <v>665</v>
      </c>
      <c r="Q6" s="5" t="inlineStr">
        <is>
          <t>做对</t>
        </is>
      </c>
      <c r="R6" s="20" t="n">
        <v>6400</v>
      </c>
    </row>
    <row r="7">
      <c r="A7" s="18">
        <f>IF($B7="","",ROW()-3)</f>
        <v/>
      </c>
      <c r="B7" s="19" t="n">
        <v>46086</v>
      </c>
      <c r="C7" s="19" t="n">
        <v>46123</v>
      </c>
      <c r="D7" s="18">
        <f>IFERROR($C7-$B7,"")</f>
        <v/>
      </c>
      <c r="E7" s="5" t="inlineStr">
        <is>
          <t>CTA</t>
        </is>
      </c>
      <c r="F7" s="20" t="n">
        <v>0</v>
      </c>
      <c r="G7" s="20" t="n">
        <v>1</v>
      </c>
      <c r="H7" s="21">
        <f>IF(OR($F7="",$G7="",$F7=0),"",IFERROR(($G7-$F7)/$F7,""))</f>
        <v/>
      </c>
      <c r="I7" s="5" t="inlineStr">
        <is>
          <t>表B</t>
        </is>
      </c>
      <c r="J7" s="22" t="n">
        <v>0.96</v>
      </c>
      <c r="K7" s="23" t="n">
        <v>3.1</v>
      </c>
      <c r="L7" s="5" t="inlineStr">
        <is>
          <t>王越</t>
        </is>
      </c>
      <c r="M7" s="5" t="inlineStr">
        <is>
          <t>李默</t>
        </is>
      </c>
      <c r="N7" s="24" t="n">
        <v>46083.39097222222</v>
      </c>
      <c r="O7" s="22" t="n">
        <v>0.704</v>
      </c>
      <c r="P7" s="20" t="n">
        <v>730</v>
      </c>
      <c r="Q7" s="5" t="inlineStr">
        <is>
          <t>中性</t>
        </is>
      </c>
      <c r="R7" s="20" t="n">
        <v>0</v>
      </c>
    </row>
    <row r="8">
      <c r="A8" s="18">
        <f>IF($B8="","",ROW()-3)</f>
        <v/>
      </c>
      <c r="B8" s="19" t="n">
        <v>46087</v>
      </c>
      <c r="C8" s="19" t="n">
        <v>46104</v>
      </c>
      <c r="D8" s="18">
        <f>IFERROR($C8-$B8,"")</f>
        <v/>
      </c>
      <c r="E8" s="5" t="inlineStr">
        <is>
          <t>关渠道</t>
        </is>
      </c>
      <c r="F8" s="20" t="n">
        <v>0</v>
      </c>
      <c r="G8" s="20" t="n">
        <v>1</v>
      </c>
      <c r="H8" s="21">
        <f>IF(OR($F8="",$G8="",$F8=0),"",IFERROR(($G8-$F8)/$F8,""))</f>
        <v/>
      </c>
      <c r="I8" s="5" t="inlineStr">
        <is>
          <t>表H</t>
        </is>
      </c>
      <c r="J8" s="22" t="n">
        <v>0.88</v>
      </c>
      <c r="K8" s="23" t="n">
        <v>4.5</v>
      </c>
      <c r="L8" s="5" t="inlineStr">
        <is>
          <t>王越</t>
        </is>
      </c>
      <c r="M8" s="5" t="inlineStr">
        <is>
          <t>李默</t>
        </is>
      </c>
      <c r="N8" s="24" t="n">
        <v>46083.39166666667</v>
      </c>
      <c r="O8" s="22" t="n">
        <v>0.451</v>
      </c>
      <c r="P8" s="20" t="n">
        <v>750</v>
      </c>
      <c r="Q8" s="5" t="inlineStr">
        <is>
          <t>做对</t>
        </is>
      </c>
      <c r="R8" s="20" t="n">
        <v>4100</v>
      </c>
    </row>
    <row r="9">
      <c r="A9" s="18">
        <f>IF($B9="","",ROW()-3)</f>
        <v/>
      </c>
      <c r="B9" s="19" t="n">
        <v>46088</v>
      </c>
      <c r="C9" s="19" t="n">
        <v>46120</v>
      </c>
      <c r="D9" s="18">
        <f>IFERROR($C9-$B9,"")</f>
        <v/>
      </c>
      <c r="E9" s="5" t="inlineStr">
        <is>
          <t>调价</t>
        </is>
      </c>
      <c r="F9" s="20" t="n">
        <v>820</v>
      </c>
      <c r="G9" s="20" t="n">
        <v>860</v>
      </c>
      <c r="H9" s="21">
        <f>IF(OR($F9="",$G9="",$F9=0),"",IFERROR(($G9-$F9)/$F9,""))</f>
        <v/>
      </c>
      <c r="I9" s="5" t="inlineStr">
        <is>
          <t>表C</t>
        </is>
      </c>
      <c r="J9" s="22" t="n">
        <v>0.84</v>
      </c>
      <c r="K9" s="23" t="n">
        <v>1.2</v>
      </c>
      <c r="L9" s="5" t="inlineStr">
        <is>
          <t>张岚</t>
        </is>
      </c>
      <c r="M9" s="5" t="inlineStr">
        <is>
          <t>李默</t>
        </is>
      </c>
      <c r="N9" s="24" t="n">
        <v>46083.39236111111</v>
      </c>
      <c r="O9" s="22" t="n">
        <v>0.911</v>
      </c>
      <c r="P9" s="20" t="n">
        <v>561</v>
      </c>
      <c r="Q9" s="5" t="inlineStr">
        <is>
          <t>做对</t>
        </is>
      </c>
      <c r="R9" s="20" t="n">
        <v>5800</v>
      </c>
    </row>
    <row r="10">
      <c r="A10" s="18">
        <f>IF($B10="","",ROW()-3)</f>
        <v/>
      </c>
      <c r="B10" s="19" t="n">
        <v>46089</v>
      </c>
      <c r="C10" s="19" t="n">
        <v>46109</v>
      </c>
      <c r="D10" s="18">
        <f>IFERROR($C10-$B10,"")</f>
        <v/>
      </c>
      <c r="E10" s="5" t="inlineStr">
        <is>
          <t>超售</t>
        </is>
      </c>
      <c r="F10" s="20" t="n">
        <v>0</v>
      </c>
      <c r="G10" s="20" t="n">
        <v>6</v>
      </c>
      <c r="H10" s="21">
        <f>IF(OR($F10="",$G10="",$F10=0),"",IFERROR(($G10-$F10)/$F10,""))</f>
        <v/>
      </c>
      <c r="I10" s="5" t="inlineStr">
        <is>
          <t>表E</t>
        </is>
      </c>
      <c r="J10" s="22" t="n">
        <v>0.87</v>
      </c>
      <c r="K10" s="23" t="n">
        <v>2</v>
      </c>
      <c r="L10" s="5" t="inlineStr">
        <is>
          <t>陈舸</t>
        </is>
      </c>
      <c r="M10" s="5" t="inlineStr">
        <is>
          <t>李默</t>
        </is>
      </c>
      <c r="N10" s="24" t="n">
        <v>46083.39305555556</v>
      </c>
      <c r="O10" s="22" t="n">
        <v>0.528</v>
      </c>
      <c r="P10" s="20" t="n">
        <v>740</v>
      </c>
      <c r="Q10" s="5" t="inlineStr">
        <is>
          <t>做对</t>
        </is>
      </c>
      <c r="R10" s="20" t="n">
        <v>3900</v>
      </c>
    </row>
    <row r="11">
      <c r="A11" s="18">
        <f>IF($B11="","",ROW()-3)</f>
        <v/>
      </c>
      <c r="B11" s="19" t="n">
        <v>46090</v>
      </c>
      <c r="C11" s="19" t="n">
        <v>46135</v>
      </c>
      <c r="D11" s="18">
        <f>IFERROR($C11-$B11,"")</f>
        <v/>
      </c>
      <c r="E11" s="5" t="inlineStr">
        <is>
          <t>升级</t>
        </is>
      </c>
      <c r="F11" s="20" t="n">
        <v>0</v>
      </c>
      <c r="G11" s="20" t="n">
        <v>3</v>
      </c>
      <c r="H11" s="21">
        <f>IF(OR($F11="",$G11="",$F11=0),"",IFERROR(($G11-$F11)/$F11,""))</f>
        <v/>
      </c>
      <c r="I11" s="5" t="inlineStr">
        <is>
          <t>表J</t>
        </is>
      </c>
      <c r="J11" s="22" t="n">
        <v>0.79</v>
      </c>
      <c r="K11" s="23" t="n">
        <v>-1.5</v>
      </c>
      <c r="L11" s="5" t="inlineStr">
        <is>
          <t>陈舸</t>
        </is>
      </c>
      <c r="M11" s="5" t="inlineStr">
        <is>
          <t>李默</t>
        </is>
      </c>
      <c r="N11" s="24" t="n">
        <v>46083.39375</v>
      </c>
      <c r="O11" s="22" t="n">
        <v>0.58</v>
      </c>
      <c r="P11" s="20" t="n">
        <v>770</v>
      </c>
      <c r="Q11" s="5" t="inlineStr">
        <is>
          <t>中性</t>
        </is>
      </c>
      <c r="R11" s="20" t="n">
        <v>0</v>
      </c>
    </row>
    <row r="12">
      <c r="A12" s="18">
        <f>IF($B12="","",ROW()-3)</f>
        <v/>
      </c>
      <c r="B12" s="19" t="n">
        <v>46091</v>
      </c>
      <c r="C12" s="19" t="n">
        <v>46126</v>
      </c>
      <c r="D12" s="18">
        <f>IFERROR($C12-$B12,"")</f>
        <v/>
      </c>
      <c r="E12" s="5" t="inlineStr">
        <is>
          <t>关房</t>
        </is>
      </c>
      <c r="F12" s="20" t="n">
        <v>0</v>
      </c>
      <c r="G12" s="20" t="n">
        <v>1</v>
      </c>
      <c r="H12" s="21">
        <f>IF(OR($F12="",$G12="",$F12=0),"",IFERROR(($G12-$F12)/$F12,""))</f>
        <v/>
      </c>
      <c r="I12" s="5" t="inlineStr">
        <is>
          <t>表B</t>
        </is>
      </c>
      <c r="J12" s="22" t="n">
        <v>0.98</v>
      </c>
      <c r="K12" s="23" t="n">
        <v>18</v>
      </c>
      <c r="L12" s="5" t="inlineStr">
        <is>
          <t>王越</t>
        </is>
      </c>
      <c r="M12" s="5" t="inlineStr">
        <is>
          <t>李默</t>
        </is>
      </c>
      <c r="N12" s="24" t="n">
        <v>46083.39444444444</v>
      </c>
      <c r="O12" s="22" t="n">
        <v>0.743</v>
      </c>
      <c r="P12" s="20" t="n">
        <v>554</v>
      </c>
      <c r="Q12" s="5" t="inlineStr">
        <is>
          <t>做对</t>
        </is>
      </c>
      <c r="R12" s="20" t="n">
        <v>7200</v>
      </c>
    </row>
    <row r="13">
      <c r="A13" s="18">
        <f>IF($B13="","",ROW()-3)</f>
        <v/>
      </c>
      <c r="B13" s="19" t="n">
        <v>46092</v>
      </c>
      <c r="C13" s="19" t="n">
        <v>46098</v>
      </c>
      <c r="D13" s="18">
        <f>IFERROR($C13-$B13,"")</f>
        <v/>
      </c>
      <c r="E13" s="5" t="inlineStr">
        <is>
          <t>调价</t>
        </is>
      </c>
      <c r="F13" s="20" t="n">
        <v>620</v>
      </c>
      <c r="G13" s="20" t="n">
        <v>560</v>
      </c>
      <c r="H13" s="21">
        <f>IF(OR($F13="",$G13="",$F13=0),"",IFERROR(($G13-$F13)/$F13,""))</f>
        <v/>
      </c>
      <c r="I13" s="5" t="inlineStr">
        <is>
          <t>表L</t>
        </is>
      </c>
      <c r="J13" s="22" t="n">
        <v>0.38</v>
      </c>
      <c r="K13" s="23" t="n">
        <v>-42</v>
      </c>
      <c r="L13" s="5" t="inlineStr">
        <is>
          <t>张岚</t>
        </is>
      </c>
      <c r="M13" s="5" t="inlineStr">
        <is>
          <t>李默</t>
        </is>
      </c>
      <c r="N13" s="24" t="n">
        <v>46083.39513888889</v>
      </c>
      <c r="O13" s="22" t="n">
        <v>0.8179999999999999</v>
      </c>
      <c r="P13" s="20" t="n">
        <v>742</v>
      </c>
      <c r="Q13" s="5" t="inlineStr">
        <is>
          <t>做对</t>
        </is>
      </c>
      <c r="R13" s="20" t="n">
        <v>-3100</v>
      </c>
    </row>
    <row r="14">
      <c r="A14" s="18">
        <f>IF($B14="","",ROW()-3)</f>
        <v/>
      </c>
      <c r="B14" s="19" t="n"/>
      <c r="C14" s="19" t="n"/>
      <c r="D14" s="18">
        <f>IFERROR($C14-$B14,"")</f>
        <v/>
      </c>
      <c r="E14" s="5" t="n"/>
      <c r="F14" s="20" t="n"/>
      <c r="G14" s="20" t="n"/>
      <c r="H14" s="21">
        <f>IF(OR($F14="",$G14="",$F14=0),"",IFERROR(($G14-$F14)/$F14,""))</f>
        <v/>
      </c>
      <c r="I14" s="5" t="n"/>
      <c r="J14" s="22" t="n"/>
      <c r="K14" s="23" t="n"/>
      <c r="L14" s="5" t="n"/>
      <c r="M14" s="5" t="n"/>
      <c r="N14" s="24" t="n"/>
      <c r="O14" s="22" t="n"/>
      <c r="P14" s="20" t="n"/>
      <c r="Q14" s="5" t="n"/>
      <c r="R14" s="20" t="n"/>
    </row>
    <row r="15">
      <c r="A15" s="18">
        <f>IF($B15="","",ROW()-3)</f>
        <v/>
      </c>
      <c r="B15" s="19" t="n"/>
      <c r="C15" s="19" t="n"/>
      <c r="D15" s="18">
        <f>IFERROR($C15-$B15,"")</f>
        <v/>
      </c>
      <c r="E15" s="5" t="n"/>
      <c r="F15" s="20" t="n"/>
      <c r="G15" s="20" t="n"/>
      <c r="H15" s="21">
        <f>IF(OR($F15="",$G15="",$F15=0),"",IFERROR(($G15-$F15)/$F15,""))</f>
        <v/>
      </c>
      <c r="I15" s="5" t="n"/>
      <c r="J15" s="22" t="n"/>
      <c r="K15" s="23" t="n"/>
      <c r="L15" s="5" t="n"/>
      <c r="M15" s="5" t="n"/>
      <c r="N15" s="24" t="n"/>
      <c r="O15" s="22" t="n"/>
      <c r="P15" s="20" t="n"/>
      <c r="Q15" s="5" t="n"/>
      <c r="R15" s="20" t="n"/>
    </row>
    <row r="16">
      <c r="A16" s="18">
        <f>IF($B16="","",ROW()-3)</f>
        <v/>
      </c>
      <c r="B16" s="19" t="n"/>
      <c r="C16" s="19" t="n"/>
      <c r="D16" s="18">
        <f>IFERROR($C16-$B16,"")</f>
        <v/>
      </c>
      <c r="E16" s="5" t="n"/>
      <c r="F16" s="20" t="n"/>
      <c r="G16" s="20" t="n"/>
      <c r="H16" s="21">
        <f>IF(OR($F16="",$G16="",$F16=0),"",IFERROR(($G16-$F16)/$F16,""))</f>
        <v/>
      </c>
      <c r="I16" s="5" t="n"/>
      <c r="J16" s="22" t="n"/>
      <c r="K16" s="23" t="n"/>
      <c r="L16" s="5" t="n"/>
      <c r="M16" s="5" t="n"/>
      <c r="N16" s="24" t="n"/>
      <c r="O16" s="22" t="n"/>
      <c r="P16" s="20" t="n"/>
      <c r="Q16" s="5" t="n"/>
      <c r="R16" s="20" t="n"/>
    </row>
    <row r="17">
      <c r="A17" s="18">
        <f>IF($B17="","",ROW()-3)</f>
        <v/>
      </c>
      <c r="B17" s="19" t="n"/>
      <c r="C17" s="19" t="n"/>
      <c r="D17" s="18">
        <f>IFERROR($C17-$B17,"")</f>
        <v/>
      </c>
      <c r="E17" s="5" t="n"/>
      <c r="F17" s="20" t="n"/>
      <c r="G17" s="20" t="n"/>
      <c r="H17" s="21">
        <f>IF(OR($F17="",$G17="",$F17=0),"",IFERROR(($G17-$F17)/$F17,""))</f>
        <v/>
      </c>
      <c r="I17" s="5" t="n"/>
      <c r="J17" s="22" t="n"/>
      <c r="K17" s="23" t="n"/>
      <c r="L17" s="5" t="n"/>
      <c r="M17" s="5" t="n"/>
      <c r="N17" s="24" t="n"/>
      <c r="O17" s="22" t="n"/>
      <c r="P17" s="20" t="n"/>
      <c r="Q17" s="5" t="n"/>
      <c r="R17" s="20" t="n"/>
    </row>
    <row r="18">
      <c r="A18" s="18">
        <f>IF($B18="","",ROW()-3)</f>
        <v/>
      </c>
      <c r="B18" s="19" t="n"/>
      <c r="C18" s="19" t="n"/>
      <c r="D18" s="18">
        <f>IFERROR($C18-$B18,"")</f>
        <v/>
      </c>
      <c r="E18" s="5" t="n"/>
      <c r="F18" s="20" t="n"/>
      <c r="G18" s="20" t="n"/>
      <c r="H18" s="21">
        <f>IF(OR($F18="",$G18="",$F18=0),"",IFERROR(($G18-$F18)/$F18,""))</f>
        <v/>
      </c>
      <c r="I18" s="5" t="n"/>
      <c r="J18" s="22" t="n"/>
      <c r="K18" s="23" t="n"/>
      <c r="L18" s="5" t="n"/>
      <c r="M18" s="5" t="n"/>
      <c r="N18" s="24" t="n"/>
      <c r="O18" s="22" t="n"/>
      <c r="P18" s="20" t="n"/>
      <c r="Q18" s="5" t="n"/>
      <c r="R18" s="20" t="n"/>
    </row>
    <row r="19">
      <c r="A19" s="18">
        <f>IF($B19="","",ROW()-3)</f>
        <v/>
      </c>
      <c r="B19" s="19" t="n"/>
      <c r="C19" s="19" t="n"/>
      <c r="D19" s="18">
        <f>IFERROR($C19-$B19,"")</f>
        <v/>
      </c>
      <c r="E19" s="5" t="n"/>
      <c r="F19" s="20" t="n"/>
      <c r="G19" s="20" t="n"/>
      <c r="H19" s="21">
        <f>IF(OR($F19="",$G19="",$F19=0),"",IFERROR(($G19-$F19)/$F19,""))</f>
        <v/>
      </c>
      <c r="I19" s="5" t="n"/>
      <c r="J19" s="22" t="n"/>
      <c r="K19" s="23" t="n"/>
      <c r="L19" s="5" t="n"/>
      <c r="M19" s="5" t="n"/>
      <c r="N19" s="24" t="n"/>
      <c r="O19" s="22" t="n"/>
      <c r="P19" s="20" t="n"/>
      <c r="Q19" s="5" t="n"/>
      <c r="R19" s="20" t="n"/>
    </row>
    <row r="20">
      <c r="A20" s="18">
        <f>IF($B20="","",ROW()-3)</f>
        <v/>
      </c>
      <c r="B20" s="19" t="n"/>
      <c r="C20" s="19" t="n"/>
      <c r="D20" s="18">
        <f>IFERROR($C20-$B20,"")</f>
        <v/>
      </c>
      <c r="E20" s="5" t="n"/>
      <c r="F20" s="20" t="n"/>
      <c r="G20" s="20" t="n"/>
      <c r="H20" s="21">
        <f>IF(OR($F20="",$G20="",$F20=0),"",IFERROR(($G20-$F20)/$F20,""))</f>
        <v/>
      </c>
      <c r="I20" s="5" t="n"/>
      <c r="J20" s="22" t="n"/>
      <c r="K20" s="23" t="n"/>
      <c r="L20" s="5" t="n"/>
      <c r="M20" s="5" t="n"/>
      <c r="N20" s="24" t="n"/>
      <c r="O20" s="22" t="n"/>
      <c r="P20" s="20" t="n"/>
      <c r="Q20" s="5" t="n"/>
      <c r="R20" s="20" t="n"/>
    </row>
    <row r="21">
      <c r="A21" s="18">
        <f>IF($B21="","",ROW()-3)</f>
        <v/>
      </c>
      <c r="B21" s="19" t="n"/>
      <c r="C21" s="19" t="n"/>
      <c r="D21" s="18">
        <f>IFERROR($C21-$B21,"")</f>
        <v/>
      </c>
      <c r="E21" s="5" t="n"/>
      <c r="F21" s="20" t="n"/>
      <c r="G21" s="20" t="n"/>
      <c r="H21" s="21">
        <f>IF(OR($F21="",$G21="",$F21=0),"",IFERROR(($G21-$F21)/$F21,""))</f>
        <v/>
      </c>
      <c r="I21" s="5" t="n"/>
      <c r="J21" s="22" t="n"/>
      <c r="K21" s="23" t="n"/>
      <c r="L21" s="5" t="n"/>
      <c r="M21" s="5" t="n"/>
      <c r="N21" s="24" t="n"/>
      <c r="O21" s="22" t="n"/>
      <c r="P21" s="20" t="n"/>
      <c r="Q21" s="5" t="n"/>
      <c r="R21" s="20" t="n"/>
    </row>
    <row r="22">
      <c r="A22" s="18">
        <f>IF($B22="","",ROW()-3)</f>
        <v/>
      </c>
      <c r="B22" s="19" t="n"/>
      <c r="C22" s="19" t="n"/>
      <c r="D22" s="18">
        <f>IFERROR($C22-$B22,"")</f>
        <v/>
      </c>
      <c r="E22" s="5" t="n"/>
      <c r="F22" s="20" t="n"/>
      <c r="G22" s="20" t="n"/>
      <c r="H22" s="21">
        <f>IF(OR($F22="",$G22="",$F22=0),"",IFERROR(($G22-$F22)/$F22,""))</f>
        <v/>
      </c>
      <c r="I22" s="5" t="n"/>
      <c r="J22" s="22" t="n"/>
      <c r="K22" s="23" t="n"/>
      <c r="L22" s="5" t="n"/>
      <c r="M22" s="5" t="n"/>
      <c r="N22" s="24" t="n"/>
      <c r="O22" s="22" t="n"/>
      <c r="P22" s="20" t="n"/>
      <c r="Q22" s="5" t="n"/>
      <c r="R22" s="20" t="n"/>
    </row>
    <row r="23">
      <c r="A23" s="18">
        <f>IF($B23="","",ROW()-3)</f>
        <v/>
      </c>
      <c r="B23" s="19" t="n"/>
      <c r="C23" s="19" t="n"/>
      <c r="D23" s="18">
        <f>IFERROR($C23-$B23,"")</f>
        <v/>
      </c>
      <c r="E23" s="5" t="n"/>
      <c r="F23" s="20" t="n"/>
      <c r="G23" s="20" t="n"/>
      <c r="H23" s="21">
        <f>IF(OR($F23="",$G23="",$F23=0),"",IFERROR(($G23-$F23)/$F23,""))</f>
        <v/>
      </c>
      <c r="I23" s="5" t="n"/>
      <c r="J23" s="22" t="n"/>
      <c r="K23" s="23" t="n"/>
      <c r="L23" s="5" t="n"/>
      <c r="M23" s="5" t="n"/>
      <c r="N23" s="24" t="n"/>
      <c r="O23" s="22" t="n"/>
      <c r="P23" s="20" t="n"/>
      <c r="Q23" s="5" t="n"/>
      <c r="R23" s="20" t="n"/>
    </row>
    <row r="24">
      <c r="A24" s="18">
        <f>IF($B24="","",ROW()-3)</f>
        <v/>
      </c>
      <c r="B24" s="19" t="n"/>
      <c r="C24" s="19" t="n"/>
      <c r="D24" s="18">
        <f>IFERROR($C24-$B24,"")</f>
        <v/>
      </c>
      <c r="E24" s="5" t="n"/>
      <c r="F24" s="20" t="n"/>
      <c r="G24" s="20" t="n"/>
      <c r="H24" s="21">
        <f>IF(OR($F24="",$G24="",$F24=0),"",IFERROR(($G24-$F24)/$F24,""))</f>
        <v/>
      </c>
      <c r="I24" s="5" t="n"/>
      <c r="J24" s="22" t="n"/>
      <c r="K24" s="23" t="n"/>
      <c r="L24" s="5" t="n"/>
      <c r="M24" s="5" t="n"/>
      <c r="N24" s="24" t="n"/>
      <c r="O24" s="22" t="n"/>
      <c r="P24" s="20" t="n"/>
      <c r="Q24" s="5" t="n"/>
      <c r="R24" s="20" t="n"/>
    </row>
    <row r="25">
      <c r="A25" s="18">
        <f>IF($B25="","",ROW()-3)</f>
        <v/>
      </c>
      <c r="B25" s="19" t="n"/>
      <c r="C25" s="19" t="n"/>
      <c r="D25" s="18">
        <f>IFERROR($C25-$B25,"")</f>
        <v/>
      </c>
      <c r="E25" s="5" t="n"/>
      <c r="F25" s="20" t="n"/>
      <c r="G25" s="20" t="n"/>
      <c r="H25" s="21">
        <f>IF(OR($F25="",$G25="",$F25=0),"",IFERROR(($G25-$F25)/$F25,""))</f>
        <v/>
      </c>
      <c r="I25" s="5" t="n"/>
      <c r="J25" s="22" t="n"/>
      <c r="K25" s="23" t="n"/>
      <c r="L25" s="5" t="n"/>
      <c r="M25" s="5" t="n"/>
      <c r="N25" s="24" t="n"/>
      <c r="O25" s="22" t="n"/>
      <c r="P25" s="20" t="n"/>
      <c r="Q25" s="5" t="n"/>
      <c r="R25" s="20" t="n"/>
    </row>
    <row r="26">
      <c r="A26" s="18">
        <f>IF($B26="","",ROW()-3)</f>
        <v/>
      </c>
      <c r="B26" s="19" t="n"/>
      <c r="C26" s="19" t="n"/>
      <c r="D26" s="18">
        <f>IFERROR($C26-$B26,"")</f>
        <v/>
      </c>
      <c r="E26" s="5" t="n"/>
      <c r="F26" s="20" t="n"/>
      <c r="G26" s="20" t="n"/>
      <c r="H26" s="21">
        <f>IF(OR($F26="",$G26="",$F26=0),"",IFERROR(($G26-$F26)/$F26,""))</f>
        <v/>
      </c>
      <c r="I26" s="5" t="n"/>
      <c r="J26" s="22" t="n"/>
      <c r="K26" s="23" t="n"/>
      <c r="L26" s="5" t="n"/>
      <c r="M26" s="5" t="n"/>
      <c r="N26" s="24" t="n"/>
      <c r="O26" s="22" t="n"/>
      <c r="P26" s="20" t="n"/>
      <c r="Q26" s="5" t="n"/>
      <c r="R26" s="20" t="n"/>
    </row>
    <row r="27">
      <c r="A27" s="18">
        <f>IF($B27="","",ROW()-3)</f>
        <v/>
      </c>
      <c r="B27" s="19" t="n"/>
      <c r="C27" s="19" t="n"/>
      <c r="D27" s="18">
        <f>IFERROR($C27-$B27,"")</f>
        <v/>
      </c>
      <c r="E27" s="5" t="n"/>
      <c r="F27" s="20" t="n"/>
      <c r="G27" s="20" t="n"/>
      <c r="H27" s="21">
        <f>IF(OR($F27="",$G27="",$F27=0),"",IFERROR(($G27-$F27)/$F27,""))</f>
        <v/>
      </c>
      <c r="I27" s="5" t="n"/>
      <c r="J27" s="22" t="n"/>
      <c r="K27" s="23" t="n"/>
      <c r="L27" s="5" t="n"/>
      <c r="M27" s="5" t="n"/>
      <c r="N27" s="24" t="n"/>
      <c r="O27" s="22" t="n"/>
      <c r="P27" s="20" t="n"/>
      <c r="Q27" s="5" t="n"/>
      <c r="R27" s="20" t="n"/>
    </row>
    <row r="28">
      <c r="A28" s="18">
        <f>IF($B28="","",ROW()-3)</f>
        <v/>
      </c>
      <c r="B28" s="19" t="n"/>
      <c r="C28" s="19" t="n"/>
      <c r="D28" s="18">
        <f>IFERROR($C28-$B28,"")</f>
        <v/>
      </c>
      <c r="E28" s="5" t="n"/>
      <c r="F28" s="20" t="n"/>
      <c r="G28" s="20" t="n"/>
      <c r="H28" s="21">
        <f>IF(OR($F28="",$G28="",$F28=0),"",IFERROR(($G28-$F28)/$F28,""))</f>
        <v/>
      </c>
      <c r="I28" s="5" t="n"/>
      <c r="J28" s="22" t="n"/>
      <c r="K28" s="23" t="n"/>
      <c r="L28" s="5" t="n"/>
      <c r="M28" s="5" t="n"/>
      <c r="N28" s="24" t="n"/>
      <c r="O28" s="22" t="n"/>
      <c r="P28" s="20" t="n"/>
      <c r="Q28" s="5" t="n"/>
      <c r="R28" s="20" t="n"/>
    </row>
    <row r="29">
      <c r="A29" s="18">
        <f>IF($B29="","",ROW()-3)</f>
        <v/>
      </c>
      <c r="B29" s="19" t="n"/>
      <c r="C29" s="19" t="n"/>
      <c r="D29" s="18">
        <f>IFERROR($C29-$B29,"")</f>
        <v/>
      </c>
      <c r="E29" s="5" t="n"/>
      <c r="F29" s="20" t="n"/>
      <c r="G29" s="20" t="n"/>
      <c r="H29" s="21">
        <f>IF(OR($F29="",$G29="",$F29=0),"",IFERROR(($G29-$F29)/$F29,""))</f>
        <v/>
      </c>
      <c r="I29" s="5" t="n"/>
      <c r="J29" s="22" t="n"/>
      <c r="K29" s="23" t="n"/>
      <c r="L29" s="5" t="n"/>
      <c r="M29" s="5" t="n"/>
      <c r="N29" s="24" t="n"/>
      <c r="O29" s="22" t="n"/>
      <c r="P29" s="20" t="n"/>
      <c r="Q29" s="5" t="n"/>
      <c r="R29" s="20" t="n"/>
    </row>
    <row r="30">
      <c r="A30" s="18">
        <f>IF($B30="","",ROW()-3)</f>
        <v/>
      </c>
      <c r="B30" s="19" t="n"/>
      <c r="C30" s="19" t="n"/>
      <c r="D30" s="18">
        <f>IFERROR($C30-$B30,"")</f>
        <v/>
      </c>
      <c r="E30" s="5" t="n"/>
      <c r="F30" s="20" t="n"/>
      <c r="G30" s="20" t="n"/>
      <c r="H30" s="21">
        <f>IF(OR($F30="",$G30="",$F30=0),"",IFERROR(($G30-$F30)/$F30,""))</f>
        <v/>
      </c>
      <c r="I30" s="5" t="n"/>
      <c r="J30" s="22" t="n"/>
      <c r="K30" s="23" t="n"/>
      <c r="L30" s="5" t="n"/>
      <c r="M30" s="5" t="n"/>
      <c r="N30" s="24" t="n"/>
      <c r="O30" s="22" t="n"/>
      <c r="P30" s="20" t="n"/>
      <c r="Q30" s="5" t="n"/>
      <c r="R30" s="20" t="n"/>
    </row>
    <row r="31">
      <c r="A31" s="18">
        <f>IF($B31="","",ROW()-3)</f>
        <v/>
      </c>
      <c r="B31" s="19" t="n"/>
      <c r="C31" s="19" t="n"/>
      <c r="D31" s="18">
        <f>IFERROR($C31-$B31,"")</f>
        <v/>
      </c>
      <c r="E31" s="5" t="n"/>
      <c r="F31" s="20" t="n"/>
      <c r="G31" s="20" t="n"/>
      <c r="H31" s="21">
        <f>IF(OR($F31="",$G31="",$F31=0),"",IFERROR(($G31-$F31)/$F31,""))</f>
        <v/>
      </c>
      <c r="I31" s="5" t="n"/>
      <c r="J31" s="22" t="n"/>
      <c r="K31" s="23" t="n"/>
      <c r="L31" s="5" t="n"/>
      <c r="M31" s="5" t="n"/>
      <c r="N31" s="24" t="n"/>
      <c r="O31" s="22" t="n"/>
      <c r="P31" s="20" t="n"/>
      <c r="Q31" s="5" t="n"/>
      <c r="R31" s="20" t="n"/>
    </row>
    <row r="32">
      <c r="A32" s="18">
        <f>IF($B32="","",ROW()-3)</f>
        <v/>
      </c>
      <c r="B32" s="19" t="n"/>
      <c r="C32" s="19" t="n"/>
      <c r="D32" s="18">
        <f>IFERROR($C32-$B32,"")</f>
        <v/>
      </c>
      <c r="E32" s="5" t="n"/>
      <c r="F32" s="20" t="n"/>
      <c r="G32" s="20" t="n"/>
      <c r="H32" s="21">
        <f>IF(OR($F32="",$G32="",$F32=0),"",IFERROR(($G32-$F32)/$F32,""))</f>
        <v/>
      </c>
      <c r="I32" s="5" t="n"/>
      <c r="J32" s="22" t="n"/>
      <c r="K32" s="23" t="n"/>
      <c r="L32" s="5" t="n"/>
      <c r="M32" s="5" t="n"/>
      <c r="N32" s="24" t="n"/>
      <c r="O32" s="22" t="n"/>
      <c r="P32" s="20" t="n"/>
      <c r="Q32" s="5" t="n"/>
      <c r="R32" s="20" t="n"/>
    </row>
    <row r="33">
      <c r="A33" s="18">
        <f>IF($B33="","",ROW()-3)</f>
        <v/>
      </c>
      <c r="B33" s="19" t="n"/>
      <c r="C33" s="19" t="n"/>
      <c r="D33" s="18">
        <f>IFERROR($C33-$B33,"")</f>
        <v/>
      </c>
      <c r="E33" s="5" t="n"/>
      <c r="F33" s="20" t="n"/>
      <c r="G33" s="20" t="n"/>
      <c r="H33" s="21">
        <f>IF(OR($F33="",$G33="",$F33=0),"",IFERROR(($G33-$F33)/$F33,""))</f>
        <v/>
      </c>
      <c r="I33" s="5" t="n"/>
      <c r="J33" s="22" t="n"/>
      <c r="K33" s="23" t="n"/>
      <c r="L33" s="5" t="n"/>
      <c r="M33" s="5" t="n"/>
      <c r="N33" s="24" t="n"/>
      <c r="O33" s="22" t="n"/>
      <c r="P33" s="20" t="n"/>
      <c r="Q33" s="5" t="n"/>
      <c r="R33" s="20" t="n"/>
    </row>
    <row r="34">
      <c r="A34" s="18">
        <f>IF($B34="","",ROW()-3)</f>
        <v/>
      </c>
      <c r="B34" s="19" t="n"/>
      <c r="C34" s="19" t="n"/>
      <c r="D34" s="18">
        <f>IFERROR($C34-$B34,"")</f>
        <v/>
      </c>
      <c r="E34" s="5" t="n"/>
      <c r="F34" s="20" t="n"/>
      <c r="G34" s="20" t="n"/>
      <c r="H34" s="21">
        <f>IF(OR($F34="",$G34="",$F34=0),"",IFERROR(($G34-$F34)/$F34,""))</f>
        <v/>
      </c>
      <c r="I34" s="5" t="n"/>
      <c r="J34" s="22" t="n"/>
      <c r="K34" s="23" t="n"/>
      <c r="L34" s="5" t="n"/>
      <c r="M34" s="5" t="n"/>
      <c r="N34" s="24" t="n"/>
      <c r="O34" s="22" t="n"/>
      <c r="P34" s="20" t="n"/>
      <c r="Q34" s="5" t="n"/>
      <c r="R34" s="20" t="n"/>
    </row>
    <row r="35">
      <c r="A35" s="18">
        <f>IF($B35="","",ROW()-3)</f>
        <v/>
      </c>
      <c r="B35" s="19" t="n"/>
      <c r="C35" s="19" t="n"/>
      <c r="D35" s="18">
        <f>IFERROR($C35-$B35,"")</f>
        <v/>
      </c>
      <c r="E35" s="5" t="n"/>
      <c r="F35" s="20" t="n"/>
      <c r="G35" s="20" t="n"/>
      <c r="H35" s="21">
        <f>IF(OR($F35="",$G35="",$F35=0),"",IFERROR(($G35-$F35)/$F35,""))</f>
        <v/>
      </c>
      <c r="I35" s="5" t="n"/>
      <c r="J35" s="22" t="n"/>
      <c r="K35" s="23" t="n"/>
      <c r="L35" s="5" t="n"/>
      <c r="M35" s="5" t="n"/>
      <c r="N35" s="24" t="n"/>
      <c r="O35" s="22" t="n"/>
      <c r="P35" s="20" t="n"/>
      <c r="Q35" s="5" t="n"/>
      <c r="R35" s="20" t="n"/>
    </row>
    <row r="36">
      <c r="A36" s="18">
        <f>IF($B36="","",ROW()-3)</f>
        <v/>
      </c>
      <c r="B36" s="19" t="n"/>
      <c r="C36" s="19" t="n"/>
      <c r="D36" s="18">
        <f>IFERROR($C36-$B36,"")</f>
        <v/>
      </c>
      <c r="E36" s="5" t="n"/>
      <c r="F36" s="20" t="n"/>
      <c r="G36" s="20" t="n"/>
      <c r="H36" s="21">
        <f>IF(OR($F36="",$G36="",$F36=0),"",IFERROR(($G36-$F36)/$F36,""))</f>
        <v/>
      </c>
      <c r="I36" s="5" t="n"/>
      <c r="J36" s="22" t="n"/>
      <c r="K36" s="23" t="n"/>
      <c r="L36" s="5" t="n"/>
      <c r="M36" s="5" t="n"/>
      <c r="N36" s="24" t="n"/>
      <c r="O36" s="22" t="n"/>
      <c r="P36" s="20" t="n"/>
      <c r="Q36" s="5" t="n"/>
      <c r="R36" s="20" t="n"/>
    </row>
    <row r="37">
      <c r="A37" s="18">
        <f>IF($B37="","",ROW()-3)</f>
        <v/>
      </c>
      <c r="B37" s="19" t="n"/>
      <c r="C37" s="19" t="n"/>
      <c r="D37" s="18">
        <f>IFERROR($C37-$B37,"")</f>
        <v/>
      </c>
      <c r="E37" s="5" t="n"/>
      <c r="F37" s="20" t="n"/>
      <c r="G37" s="20" t="n"/>
      <c r="H37" s="21">
        <f>IF(OR($F37="",$G37="",$F37=0),"",IFERROR(($G37-$F37)/$F37,""))</f>
        <v/>
      </c>
      <c r="I37" s="5" t="n"/>
      <c r="J37" s="22" t="n"/>
      <c r="K37" s="23" t="n"/>
      <c r="L37" s="5" t="n"/>
      <c r="M37" s="5" t="n"/>
      <c r="N37" s="24" t="n"/>
      <c r="O37" s="22" t="n"/>
      <c r="P37" s="20" t="n"/>
      <c r="Q37" s="5" t="n"/>
      <c r="R37" s="20" t="n"/>
    </row>
    <row r="38">
      <c r="A38" s="18">
        <f>IF($B38="","",ROW()-3)</f>
        <v/>
      </c>
      <c r="B38" s="19" t="n"/>
      <c r="C38" s="19" t="n"/>
      <c r="D38" s="18">
        <f>IFERROR($C38-$B38,"")</f>
        <v/>
      </c>
      <c r="E38" s="5" t="n"/>
      <c r="F38" s="20" t="n"/>
      <c r="G38" s="20" t="n"/>
      <c r="H38" s="21">
        <f>IF(OR($F38="",$G38="",$F38=0),"",IFERROR(($G38-$F38)/$F38,""))</f>
        <v/>
      </c>
      <c r="I38" s="5" t="n"/>
      <c r="J38" s="22" t="n"/>
      <c r="K38" s="23" t="n"/>
      <c r="L38" s="5" t="n"/>
      <c r="M38" s="5" t="n"/>
      <c r="N38" s="24" t="n"/>
      <c r="O38" s="22" t="n"/>
      <c r="P38" s="20" t="n"/>
      <c r="Q38" s="5" t="n"/>
      <c r="R38" s="20" t="n"/>
    </row>
    <row r="39">
      <c r="A39" s="18">
        <f>IF($B39="","",ROW()-3)</f>
        <v/>
      </c>
      <c r="B39" s="19" t="n"/>
      <c r="C39" s="19" t="n"/>
      <c r="D39" s="18">
        <f>IFERROR($C39-$B39,"")</f>
        <v/>
      </c>
      <c r="E39" s="5" t="n"/>
      <c r="F39" s="20" t="n"/>
      <c r="G39" s="20" t="n"/>
      <c r="H39" s="21">
        <f>IF(OR($F39="",$G39="",$F39=0),"",IFERROR(($G39-$F39)/$F39,""))</f>
        <v/>
      </c>
      <c r="I39" s="5" t="n"/>
      <c r="J39" s="22" t="n"/>
      <c r="K39" s="23" t="n"/>
      <c r="L39" s="5" t="n"/>
      <c r="M39" s="5" t="n"/>
      <c r="N39" s="24" t="n"/>
      <c r="O39" s="22" t="n"/>
      <c r="P39" s="20" t="n"/>
      <c r="Q39" s="5" t="n"/>
      <c r="R39" s="20" t="n"/>
    </row>
    <row r="40">
      <c r="A40" s="18">
        <f>IF($B40="","",ROW()-3)</f>
        <v/>
      </c>
      <c r="B40" s="19" t="n"/>
      <c r="C40" s="19" t="n"/>
      <c r="D40" s="18">
        <f>IFERROR($C40-$B40,"")</f>
        <v/>
      </c>
      <c r="E40" s="5" t="n"/>
      <c r="F40" s="20" t="n"/>
      <c r="G40" s="20" t="n"/>
      <c r="H40" s="21">
        <f>IF(OR($F40="",$G40="",$F40=0),"",IFERROR(($G40-$F40)/$F40,""))</f>
        <v/>
      </c>
      <c r="I40" s="5" t="n"/>
      <c r="J40" s="22" t="n"/>
      <c r="K40" s="23" t="n"/>
      <c r="L40" s="5" t="n"/>
      <c r="M40" s="5" t="n"/>
      <c r="N40" s="24" t="n"/>
      <c r="O40" s="22" t="n"/>
      <c r="P40" s="20" t="n"/>
      <c r="Q40" s="5" t="n"/>
      <c r="R40" s="20" t="n"/>
    </row>
    <row r="41">
      <c r="A41" s="18">
        <f>IF($B41="","",ROW()-3)</f>
        <v/>
      </c>
      <c r="B41" s="19" t="n"/>
      <c r="C41" s="19" t="n"/>
      <c r="D41" s="18">
        <f>IFERROR($C41-$B41,"")</f>
        <v/>
      </c>
      <c r="E41" s="5" t="n"/>
      <c r="F41" s="20" t="n"/>
      <c r="G41" s="20" t="n"/>
      <c r="H41" s="21">
        <f>IF(OR($F41="",$G41="",$F41=0),"",IFERROR(($G41-$F41)/$F41,""))</f>
        <v/>
      </c>
      <c r="I41" s="5" t="n"/>
      <c r="J41" s="22" t="n"/>
      <c r="K41" s="23" t="n"/>
      <c r="L41" s="5" t="n"/>
      <c r="M41" s="5" t="n"/>
      <c r="N41" s="24" t="n"/>
      <c r="O41" s="22" t="n"/>
      <c r="P41" s="20" t="n"/>
      <c r="Q41" s="5" t="n"/>
      <c r="R41" s="20" t="n"/>
    </row>
    <row r="42">
      <c r="A42" s="18">
        <f>IF($B42="","",ROW()-3)</f>
        <v/>
      </c>
      <c r="B42" s="19" t="n"/>
      <c r="C42" s="19" t="n"/>
      <c r="D42" s="18">
        <f>IFERROR($C42-$B42,"")</f>
        <v/>
      </c>
      <c r="E42" s="5" t="n"/>
      <c r="F42" s="20" t="n"/>
      <c r="G42" s="20" t="n"/>
      <c r="H42" s="21">
        <f>IF(OR($F42="",$G42="",$F42=0),"",IFERROR(($G42-$F42)/$F42,""))</f>
        <v/>
      </c>
      <c r="I42" s="5" t="n"/>
      <c r="J42" s="22" t="n"/>
      <c r="K42" s="23" t="n"/>
      <c r="L42" s="5" t="n"/>
      <c r="M42" s="5" t="n"/>
      <c r="N42" s="24" t="n"/>
      <c r="O42" s="22" t="n"/>
      <c r="P42" s="20" t="n"/>
      <c r="Q42" s="5" t="n"/>
      <c r="R42" s="20" t="n"/>
    </row>
    <row r="43">
      <c r="A43" s="18">
        <f>IF($B43="","",ROW()-3)</f>
        <v/>
      </c>
      <c r="B43" s="19" t="n"/>
      <c r="C43" s="19" t="n"/>
      <c r="D43" s="18">
        <f>IFERROR($C43-$B43,"")</f>
        <v/>
      </c>
      <c r="E43" s="5" t="n"/>
      <c r="F43" s="20" t="n"/>
      <c r="G43" s="20" t="n"/>
      <c r="H43" s="21">
        <f>IF(OR($F43="",$G43="",$F43=0),"",IFERROR(($G43-$F43)/$F43,""))</f>
        <v/>
      </c>
      <c r="I43" s="5" t="n"/>
      <c r="J43" s="22" t="n"/>
      <c r="K43" s="23" t="n"/>
      <c r="L43" s="5" t="n"/>
      <c r="M43" s="5" t="n"/>
      <c r="N43" s="24" t="n"/>
      <c r="O43" s="22" t="n"/>
      <c r="P43" s="20" t="n"/>
      <c r="Q43" s="5" t="n"/>
      <c r="R43" s="20" t="n"/>
    </row>
    <row r="44">
      <c r="A44" s="18">
        <f>IF($B44="","",ROW()-3)</f>
        <v/>
      </c>
      <c r="B44" s="19" t="n"/>
      <c r="C44" s="19" t="n"/>
      <c r="D44" s="18">
        <f>IFERROR($C44-$B44,"")</f>
        <v/>
      </c>
      <c r="E44" s="5" t="n"/>
      <c r="F44" s="20" t="n"/>
      <c r="G44" s="20" t="n"/>
      <c r="H44" s="21">
        <f>IF(OR($F44="",$G44="",$F44=0),"",IFERROR(($G44-$F44)/$F44,""))</f>
        <v/>
      </c>
      <c r="I44" s="5" t="n"/>
      <c r="J44" s="22" t="n"/>
      <c r="K44" s="23" t="n"/>
      <c r="L44" s="5" t="n"/>
      <c r="M44" s="5" t="n"/>
      <c r="N44" s="24" t="n"/>
      <c r="O44" s="22" t="n"/>
      <c r="P44" s="20" t="n"/>
      <c r="Q44" s="5" t="n"/>
      <c r="R44" s="20" t="n"/>
    </row>
    <row r="45">
      <c r="A45" s="18">
        <f>IF($B45="","",ROW()-3)</f>
        <v/>
      </c>
      <c r="B45" s="19" t="n"/>
      <c r="C45" s="19" t="n"/>
      <c r="D45" s="18">
        <f>IFERROR($C45-$B45,"")</f>
        <v/>
      </c>
      <c r="E45" s="5" t="n"/>
      <c r="F45" s="20" t="n"/>
      <c r="G45" s="20" t="n"/>
      <c r="H45" s="21">
        <f>IF(OR($F45="",$G45="",$F45=0),"",IFERROR(($G45-$F45)/$F45,""))</f>
        <v/>
      </c>
      <c r="I45" s="5" t="n"/>
      <c r="J45" s="22" t="n"/>
      <c r="K45" s="23" t="n"/>
      <c r="L45" s="5" t="n"/>
      <c r="M45" s="5" t="n"/>
      <c r="N45" s="24" t="n"/>
      <c r="O45" s="22" t="n"/>
      <c r="P45" s="20" t="n"/>
      <c r="Q45" s="5" t="n"/>
      <c r="R45" s="20" t="n"/>
    </row>
    <row r="46">
      <c r="A46" s="18">
        <f>IF($B46="","",ROW()-3)</f>
        <v/>
      </c>
      <c r="B46" s="19" t="n"/>
      <c r="C46" s="19" t="n"/>
      <c r="D46" s="18">
        <f>IFERROR($C46-$B46,"")</f>
        <v/>
      </c>
      <c r="E46" s="5" t="n"/>
      <c r="F46" s="20" t="n"/>
      <c r="G46" s="20" t="n"/>
      <c r="H46" s="21">
        <f>IF(OR($F46="",$G46="",$F46=0),"",IFERROR(($G46-$F46)/$F46,""))</f>
        <v/>
      </c>
      <c r="I46" s="5" t="n"/>
      <c r="J46" s="22" t="n"/>
      <c r="K46" s="23" t="n"/>
      <c r="L46" s="5" t="n"/>
      <c r="M46" s="5" t="n"/>
      <c r="N46" s="24" t="n"/>
      <c r="O46" s="22" t="n"/>
      <c r="P46" s="20" t="n"/>
      <c r="Q46" s="5" t="n"/>
      <c r="R46" s="20" t="n"/>
    </row>
    <row r="47">
      <c r="A47" s="18">
        <f>IF($B47="","",ROW()-3)</f>
        <v/>
      </c>
      <c r="B47" s="19" t="n"/>
      <c r="C47" s="19" t="n"/>
      <c r="D47" s="18">
        <f>IFERROR($C47-$B47,"")</f>
        <v/>
      </c>
      <c r="E47" s="5" t="n"/>
      <c r="F47" s="20" t="n"/>
      <c r="G47" s="20" t="n"/>
      <c r="H47" s="21">
        <f>IF(OR($F47="",$G47="",$F47=0),"",IFERROR(($G47-$F47)/$F47,""))</f>
        <v/>
      </c>
      <c r="I47" s="5" t="n"/>
      <c r="J47" s="22" t="n"/>
      <c r="K47" s="23" t="n"/>
      <c r="L47" s="5" t="n"/>
      <c r="M47" s="5" t="n"/>
      <c r="N47" s="24" t="n"/>
      <c r="O47" s="22" t="n"/>
      <c r="P47" s="20" t="n"/>
      <c r="Q47" s="5" t="n"/>
      <c r="R47" s="20" t="n"/>
    </row>
    <row r="48">
      <c r="A48" s="18">
        <f>IF($B48="","",ROW()-3)</f>
        <v/>
      </c>
      <c r="B48" s="19" t="n"/>
      <c r="C48" s="19" t="n"/>
      <c r="D48" s="18">
        <f>IFERROR($C48-$B48,"")</f>
        <v/>
      </c>
      <c r="E48" s="5" t="n"/>
      <c r="F48" s="20" t="n"/>
      <c r="G48" s="20" t="n"/>
      <c r="H48" s="21">
        <f>IF(OR($F48="",$G48="",$F48=0),"",IFERROR(($G48-$F48)/$F48,""))</f>
        <v/>
      </c>
      <c r="I48" s="5" t="n"/>
      <c r="J48" s="22" t="n"/>
      <c r="K48" s="23" t="n"/>
      <c r="L48" s="5" t="n"/>
      <c r="M48" s="5" t="n"/>
      <c r="N48" s="24" t="n"/>
      <c r="O48" s="22" t="n"/>
      <c r="P48" s="20" t="n"/>
      <c r="Q48" s="5" t="n"/>
      <c r="R48" s="20" t="n"/>
    </row>
    <row r="49">
      <c r="A49" s="18">
        <f>IF($B49="","",ROW()-3)</f>
        <v/>
      </c>
      <c r="B49" s="19" t="n"/>
      <c r="C49" s="19" t="n"/>
      <c r="D49" s="18">
        <f>IFERROR($C49-$B49,"")</f>
        <v/>
      </c>
      <c r="E49" s="5" t="n"/>
      <c r="F49" s="20" t="n"/>
      <c r="G49" s="20" t="n"/>
      <c r="H49" s="21">
        <f>IF(OR($F49="",$G49="",$F49=0),"",IFERROR(($G49-$F49)/$F49,""))</f>
        <v/>
      </c>
      <c r="I49" s="5" t="n"/>
      <c r="J49" s="22" t="n"/>
      <c r="K49" s="23" t="n"/>
      <c r="L49" s="5" t="n"/>
      <c r="M49" s="5" t="n"/>
      <c r="N49" s="24" t="n"/>
      <c r="O49" s="22" t="n"/>
      <c r="P49" s="20" t="n"/>
      <c r="Q49" s="5" t="n"/>
      <c r="R49" s="20" t="n"/>
    </row>
    <row r="50">
      <c r="A50" s="18">
        <f>IF($B50="","",ROW()-3)</f>
        <v/>
      </c>
      <c r="B50" s="19" t="n"/>
      <c r="C50" s="19" t="n"/>
      <c r="D50" s="18">
        <f>IFERROR($C50-$B50,"")</f>
        <v/>
      </c>
      <c r="E50" s="5" t="n"/>
      <c r="F50" s="20" t="n"/>
      <c r="G50" s="20" t="n"/>
      <c r="H50" s="21">
        <f>IF(OR($F50="",$G50="",$F50=0),"",IFERROR(($G50-$F50)/$F50,""))</f>
        <v/>
      </c>
      <c r="I50" s="5" t="n"/>
      <c r="J50" s="22" t="n"/>
      <c r="K50" s="23" t="n"/>
      <c r="L50" s="5" t="n"/>
      <c r="M50" s="5" t="n"/>
      <c r="N50" s="24" t="n"/>
      <c r="O50" s="22" t="n"/>
      <c r="P50" s="20" t="n"/>
      <c r="Q50" s="5" t="n"/>
      <c r="R50" s="20" t="n"/>
    </row>
    <row r="51">
      <c r="A51" s="18">
        <f>IF($B51="","",ROW()-3)</f>
        <v/>
      </c>
      <c r="B51" s="19" t="n"/>
      <c r="C51" s="19" t="n"/>
      <c r="D51" s="18">
        <f>IFERROR($C51-$B51,"")</f>
        <v/>
      </c>
      <c r="E51" s="5" t="n"/>
      <c r="F51" s="20" t="n"/>
      <c r="G51" s="20" t="n"/>
      <c r="H51" s="21">
        <f>IF(OR($F51="",$G51="",$F51=0),"",IFERROR(($G51-$F51)/$F51,""))</f>
        <v/>
      </c>
      <c r="I51" s="5" t="n"/>
      <c r="J51" s="22" t="n"/>
      <c r="K51" s="23" t="n"/>
      <c r="L51" s="5" t="n"/>
      <c r="M51" s="5" t="n"/>
      <c r="N51" s="24" t="n"/>
      <c r="O51" s="22" t="n"/>
      <c r="P51" s="20" t="n"/>
      <c r="Q51" s="5" t="n"/>
      <c r="R51" s="20" t="n"/>
    </row>
    <row r="52">
      <c r="A52" s="18">
        <f>IF($B52="","",ROW()-3)</f>
        <v/>
      </c>
      <c r="B52" s="19" t="n"/>
      <c r="C52" s="19" t="n"/>
      <c r="D52" s="18">
        <f>IFERROR($C52-$B52,"")</f>
        <v/>
      </c>
      <c r="E52" s="5" t="n"/>
      <c r="F52" s="20" t="n"/>
      <c r="G52" s="20" t="n"/>
      <c r="H52" s="21">
        <f>IF(OR($F52="",$G52="",$F52=0),"",IFERROR(($G52-$F52)/$F52,""))</f>
        <v/>
      </c>
      <c r="I52" s="5" t="n"/>
      <c r="J52" s="22" t="n"/>
      <c r="K52" s="23" t="n"/>
      <c r="L52" s="5" t="n"/>
      <c r="M52" s="5" t="n"/>
      <c r="N52" s="24" t="n"/>
      <c r="O52" s="22" t="n"/>
      <c r="P52" s="20" t="n"/>
      <c r="Q52" s="5" t="n"/>
      <c r="R52" s="20" t="n"/>
    </row>
    <row r="53">
      <c r="A53" s="18">
        <f>IF($B53="","",ROW()-3)</f>
        <v/>
      </c>
      <c r="B53" s="19" t="n"/>
      <c r="C53" s="19" t="n"/>
      <c r="D53" s="18">
        <f>IFERROR($C53-$B53,"")</f>
        <v/>
      </c>
      <c r="E53" s="5" t="n"/>
      <c r="F53" s="20" t="n"/>
      <c r="G53" s="20" t="n"/>
      <c r="H53" s="21">
        <f>IF(OR($F53="",$G53="",$F53=0),"",IFERROR(($G53-$F53)/$F53,""))</f>
        <v/>
      </c>
      <c r="I53" s="5" t="n"/>
      <c r="J53" s="22" t="n"/>
      <c r="K53" s="23" t="n"/>
      <c r="L53" s="5" t="n"/>
      <c r="M53" s="5" t="n"/>
      <c r="N53" s="24" t="n"/>
      <c r="O53" s="22" t="n"/>
      <c r="P53" s="20" t="n"/>
      <c r="Q53" s="5" t="n"/>
      <c r="R53" s="20" t="n"/>
    </row>
    <row r="54">
      <c r="A54" s="18">
        <f>IF($B54="","",ROW()-3)</f>
        <v/>
      </c>
      <c r="B54" s="19" t="n"/>
      <c r="C54" s="19" t="n"/>
      <c r="D54" s="18">
        <f>IFERROR($C54-$B54,"")</f>
        <v/>
      </c>
      <c r="E54" s="5" t="n"/>
      <c r="F54" s="20" t="n"/>
      <c r="G54" s="20" t="n"/>
      <c r="H54" s="21">
        <f>IF(OR($F54="",$G54="",$F54=0),"",IFERROR(($G54-$F54)/$F54,""))</f>
        <v/>
      </c>
      <c r="I54" s="5" t="n"/>
      <c r="J54" s="22" t="n"/>
      <c r="K54" s="23" t="n"/>
      <c r="L54" s="5" t="n"/>
      <c r="M54" s="5" t="n"/>
      <c r="N54" s="24" t="n"/>
      <c r="O54" s="22" t="n"/>
      <c r="P54" s="20" t="n"/>
      <c r="Q54" s="5" t="n"/>
      <c r="R54" s="20" t="n"/>
    </row>
    <row r="55">
      <c r="A55" s="18">
        <f>IF($B55="","",ROW()-3)</f>
        <v/>
      </c>
      <c r="B55" s="19" t="n"/>
      <c r="C55" s="19" t="n"/>
      <c r="D55" s="18">
        <f>IFERROR($C55-$B55,"")</f>
        <v/>
      </c>
      <c r="E55" s="5" t="n"/>
      <c r="F55" s="20" t="n"/>
      <c r="G55" s="20" t="n"/>
      <c r="H55" s="21">
        <f>IF(OR($F55="",$G55="",$F55=0),"",IFERROR(($G55-$F55)/$F55,""))</f>
        <v/>
      </c>
      <c r="I55" s="5" t="n"/>
      <c r="J55" s="22" t="n"/>
      <c r="K55" s="23" t="n"/>
      <c r="L55" s="5" t="n"/>
      <c r="M55" s="5" t="n"/>
      <c r="N55" s="24" t="n"/>
      <c r="O55" s="22" t="n"/>
      <c r="P55" s="20" t="n"/>
      <c r="Q55" s="5" t="n"/>
      <c r="R55" s="20" t="n"/>
    </row>
    <row r="56">
      <c r="A56" s="18">
        <f>IF($B56="","",ROW()-3)</f>
        <v/>
      </c>
      <c r="B56" s="19" t="n"/>
      <c r="C56" s="19" t="n"/>
      <c r="D56" s="18">
        <f>IFERROR($C56-$B56,"")</f>
        <v/>
      </c>
      <c r="E56" s="5" t="n"/>
      <c r="F56" s="20" t="n"/>
      <c r="G56" s="20" t="n"/>
      <c r="H56" s="21">
        <f>IF(OR($F56="",$G56="",$F56=0),"",IFERROR(($G56-$F56)/$F56,""))</f>
        <v/>
      </c>
      <c r="I56" s="5" t="n"/>
      <c r="J56" s="22" t="n"/>
      <c r="K56" s="23" t="n"/>
      <c r="L56" s="5" t="n"/>
      <c r="M56" s="5" t="n"/>
      <c r="N56" s="24" t="n"/>
      <c r="O56" s="22" t="n"/>
      <c r="P56" s="20" t="n"/>
      <c r="Q56" s="5" t="n"/>
      <c r="R56" s="20" t="n"/>
    </row>
    <row r="57">
      <c r="A57" s="18">
        <f>IF($B57="","",ROW()-3)</f>
        <v/>
      </c>
      <c r="B57" s="19" t="n"/>
      <c r="C57" s="19" t="n"/>
      <c r="D57" s="18">
        <f>IFERROR($C57-$B57,"")</f>
        <v/>
      </c>
      <c r="E57" s="5" t="n"/>
      <c r="F57" s="20" t="n"/>
      <c r="G57" s="20" t="n"/>
      <c r="H57" s="21">
        <f>IF(OR($F57="",$G57="",$F57=0),"",IFERROR(($G57-$F57)/$F57,""))</f>
        <v/>
      </c>
      <c r="I57" s="5" t="n"/>
      <c r="J57" s="22" t="n"/>
      <c r="K57" s="23" t="n"/>
      <c r="L57" s="5" t="n"/>
      <c r="M57" s="5" t="n"/>
      <c r="N57" s="24" t="n"/>
      <c r="O57" s="22" t="n"/>
      <c r="P57" s="20" t="n"/>
      <c r="Q57" s="5" t="n"/>
      <c r="R57" s="20" t="n"/>
    </row>
    <row r="58">
      <c r="A58" s="18">
        <f>IF($B58="","",ROW()-3)</f>
        <v/>
      </c>
      <c r="B58" s="19" t="n"/>
      <c r="C58" s="19" t="n"/>
      <c r="D58" s="18">
        <f>IFERROR($C58-$B58,"")</f>
        <v/>
      </c>
      <c r="E58" s="5" t="n"/>
      <c r="F58" s="20" t="n"/>
      <c r="G58" s="20" t="n"/>
      <c r="H58" s="21">
        <f>IF(OR($F58="",$G58="",$F58=0),"",IFERROR(($G58-$F58)/$F58,""))</f>
        <v/>
      </c>
      <c r="I58" s="5" t="n"/>
      <c r="J58" s="22" t="n"/>
      <c r="K58" s="23" t="n"/>
      <c r="L58" s="5" t="n"/>
      <c r="M58" s="5" t="n"/>
      <c r="N58" s="24" t="n"/>
      <c r="O58" s="22" t="n"/>
      <c r="P58" s="20" t="n"/>
      <c r="Q58" s="5" t="n"/>
      <c r="R58" s="20" t="n"/>
    </row>
    <row r="59">
      <c r="A59" s="18">
        <f>IF($B59="","",ROW()-3)</f>
        <v/>
      </c>
      <c r="B59" s="19" t="n"/>
      <c r="C59" s="19" t="n"/>
      <c r="D59" s="18">
        <f>IFERROR($C59-$B59,"")</f>
        <v/>
      </c>
      <c r="E59" s="5" t="n"/>
      <c r="F59" s="20" t="n"/>
      <c r="G59" s="20" t="n"/>
      <c r="H59" s="21">
        <f>IF(OR($F59="",$G59="",$F59=0),"",IFERROR(($G59-$F59)/$F59,""))</f>
        <v/>
      </c>
      <c r="I59" s="5" t="n"/>
      <c r="J59" s="22" t="n"/>
      <c r="K59" s="23" t="n"/>
      <c r="L59" s="5" t="n"/>
      <c r="M59" s="5" t="n"/>
      <c r="N59" s="24" t="n"/>
      <c r="O59" s="22" t="n"/>
      <c r="P59" s="20" t="n"/>
      <c r="Q59" s="5" t="n"/>
      <c r="R59" s="20" t="n"/>
    </row>
    <row r="60">
      <c r="A60" s="18">
        <f>IF($B60="","",ROW()-3)</f>
        <v/>
      </c>
      <c r="B60" s="19" t="n"/>
      <c r="C60" s="19" t="n"/>
      <c r="D60" s="18">
        <f>IFERROR($C60-$B60,"")</f>
        <v/>
      </c>
      <c r="E60" s="5" t="n"/>
      <c r="F60" s="20" t="n"/>
      <c r="G60" s="20" t="n"/>
      <c r="H60" s="21">
        <f>IF(OR($F60="",$G60="",$F60=0),"",IFERROR(($G60-$F60)/$F60,""))</f>
        <v/>
      </c>
      <c r="I60" s="5" t="n"/>
      <c r="J60" s="22" t="n"/>
      <c r="K60" s="23" t="n"/>
      <c r="L60" s="5" t="n"/>
      <c r="M60" s="5" t="n"/>
      <c r="N60" s="24" t="n"/>
      <c r="O60" s="22" t="n"/>
      <c r="P60" s="20" t="n"/>
      <c r="Q60" s="5" t="n"/>
      <c r="R60" s="20" t="n"/>
    </row>
    <row r="61">
      <c r="A61" s="18">
        <f>IF($B61="","",ROW()-3)</f>
        <v/>
      </c>
      <c r="B61" s="19" t="n"/>
      <c r="C61" s="19" t="n"/>
      <c r="D61" s="18">
        <f>IFERROR($C61-$B61,"")</f>
        <v/>
      </c>
      <c r="E61" s="5" t="n"/>
      <c r="F61" s="20" t="n"/>
      <c r="G61" s="20" t="n"/>
      <c r="H61" s="21">
        <f>IF(OR($F61="",$G61="",$F61=0),"",IFERROR(($G61-$F61)/$F61,""))</f>
        <v/>
      </c>
      <c r="I61" s="5" t="n"/>
      <c r="J61" s="22" t="n"/>
      <c r="K61" s="23" t="n"/>
      <c r="L61" s="5" t="n"/>
      <c r="M61" s="5" t="n"/>
      <c r="N61" s="24" t="n"/>
      <c r="O61" s="22" t="n"/>
      <c r="P61" s="20" t="n"/>
      <c r="Q61" s="5" t="n"/>
      <c r="R61" s="20" t="n"/>
    </row>
    <row r="62">
      <c r="A62" s="18">
        <f>IF($B62="","",ROW()-3)</f>
        <v/>
      </c>
      <c r="B62" s="19" t="n"/>
      <c r="C62" s="19" t="n"/>
      <c r="D62" s="18">
        <f>IFERROR($C62-$B62,"")</f>
        <v/>
      </c>
      <c r="E62" s="5" t="n"/>
      <c r="F62" s="20" t="n"/>
      <c r="G62" s="20" t="n"/>
      <c r="H62" s="21">
        <f>IF(OR($F62="",$G62="",$F62=0),"",IFERROR(($G62-$F62)/$F62,""))</f>
        <v/>
      </c>
      <c r="I62" s="5" t="n"/>
      <c r="J62" s="22" t="n"/>
      <c r="K62" s="23" t="n"/>
      <c r="L62" s="5" t="n"/>
      <c r="M62" s="5" t="n"/>
      <c r="N62" s="24" t="n"/>
      <c r="O62" s="22" t="n"/>
      <c r="P62" s="20" t="n"/>
      <c r="Q62" s="5" t="n"/>
      <c r="R62" s="20" t="n"/>
    </row>
    <row r="63">
      <c r="A63" s="18">
        <f>IF($B63="","",ROW()-3)</f>
        <v/>
      </c>
      <c r="B63" s="19" t="n"/>
      <c r="C63" s="19" t="n"/>
      <c r="D63" s="18">
        <f>IFERROR($C63-$B63,"")</f>
        <v/>
      </c>
      <c r="E63" s="5" t="n"/>
      <c r="F63" s="20" t="n"/>
      <c r="G63" s="20" t="n"/>
      <c r="H63" s="21">
        <f>IF(OR($F63="",$G63="",$F63=0),"",IFERROR(($G63-$F63)/$F63,""))</f>
        <v/>
      </c>
      <c r="I63" s="5" t="n"/>
      <c r="J63" s="22" t="n"/>
      <c r="K63" s="23" t="n"/>
      <c r="L63" s="5" t="n"/>
      <c r="M63" s="5" t="n"/>
      <c r="N63" s="24" t="n"/>
      <c r="O63" s="22" t="n"/>
      <c r="P63" s="20" t="n"/>
      <c r="Q63" s="5" t="n"/>
      <c r="R63" s="20" t="n"/>
    </row>
  </sheetData>
  <mergeCells count="2">
    <mergeCell ref="A2:R2"/>
    <mergeCell ref="A1:R1"/>
  </mergeCells>
  <conditionalFormatting sqref="H4:H63">
    <cfRule type="cellIs" priority="1" operator="greaterThan" dxfId="0">
      <formula>0</formula>
    </cfRule>
    <cfRule type="cellIs" priority="2" operator="lessThan" dxfId="1">
      <formula>0</formula>
    </cfRule>
    <cfRule type="cellIs" priority="3" operator="equal" dxfId="2">
      <formula>0</formula>
    </cfRule>
  </conditionalFormatting>
  <conditionalFormatting sqref="K4:K63">
    <cfRule type="cellIs" priority="4" operator="greaterThan" dxfId="0">
      <formula>0</formula>
    </cfRule>
    <cfRule type="cellIs" priority="5" operator="lessThan" dxfId="1">
      <formula>0</formula>
    </cfRule>
    <cfRule type="cellIs" priority="6" operator="equal" dxfId="2">
      <formula>0</formula>
    </cfRule>
  </conditionalFormatting>
  <conditionalFormatting sqref="R4:R63">
    <cfRule type="cellIs" priority="7" operator="greaterThan" dxfId="0">
      <formula>0</formula>
    </cfRule>
    <cfRule type="cellIs" priority="8" operator="lessThan" dxfId="1">
      <formula>0</formula>
    </cfRule>
    <cfRule type="cellIs" priority="9" operator="equal" dxfId="2">
      <formula>0</formula>
    </cfRule>
  </conditionalFormatting>
  <conditionalFormatting sqref="Q4:Q63">
    <cfRule type="expression" priority="10" dxfId="0">
      <formula>EXACT($Q4,"做对")</formula>
    </cfRule>
    <cfRule type="expression" priority="11" dxfId="1">
      <formula>EXACT($Q4,"做错")</formula>
    </cfRule>
    <cfRule type="expression" priority="12" dxfId="3">
      <formula>EXACT($Q4,"中性")</formula>
    </cfRule>
  </conditionalFormatting>
  <conditionalFormatting sqref="D4:D63">
    <cfRule type="expression" priority="13" dxfId="0">
      <formula>AND($D4&lt;&gt;"",$D4&lt;0)</formula>
    </cfRule>
  </conditionalFormatting>
  <dataValidations count="6">
    <dataValidation sqref="E4:E63" showDropDown="0" showInputMessage="0" showErrorMessage="1" allowBlank="1" type="list">
      <formula1>"调价,MinLOS,CTA,关房,关渠道,超售,升级"</formula1>
    </dataValidation>
    <dataValidation sqref="I4:I63" showDropDown="0" showInputMessage="0" showErrorMessage="1" allowBlank="1" type="list">
      <formula1>"表A,表B,表C,表D,表E,表G,表H,表L"</formula1>
    </dataValidation>
    <dataValidation sqref="Q4:Q63" showDropDown="0" showInputMessage="0" showErrorMessage="1" allowBlank="1" type="list">
      <formula1>"做对,做错,中性"</formula1>
    </dataValidation>
    <dataValidation sqref="B4:C63" showDropDown="0" showInputMessage="0" showErrorMessage="0" allowBlank="1" type="date" operator="greaterThan">
      <formula1>DATE(2000,1,1)</formula1>
    </dataValidation>
    <dataValidation sqref="J4:J63" showDropDown="0" showInputMessage="0" showErrorMessage="1" allowBlank="1" errorTitle="超出范围" error="请输入 0 ~ 1 之间的数值" type="decimal" operator="between">
      <formula1>0</formula1>
      <formula2>1</formula2>
    </dataValidation>
    <dataValidation sqref="O4:O63" showDropDown="0" showInputMessage="0" showErrorMessage="1" allowBlank="1" errorTitle="超出范围" error="请输入 0 ~ 1 之间的数值" type="decimal" operator="between">
      <formula1>0</formula1>
      <formula2>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2" customWidth="1" min="3" max="3"/>
    <col width="10" customWidth="1" min="4" max="4"/>
    <col width="10" customWidth="1" min="5" max="5"/>
    <col width="10" customWidth="1" min="6" max="6"/>
    <col width="11" customWidth="1" min="7" max="7"/>
    <col width="14" customWidth="1" min="8" max="8"/>
    <col width="14" customWidth="1" min="9" max="9"/>
    <col width="30" customWidth="1" min="10" max="10"/>
  </cols>
  <sheetData>
    <row r="1" ht="30" customHeight="1">
      <c r="A1" s="1" t="inlineStr">
        <is>
          <t>命中率复盘 · 判定表好不好用，用数字说话</t>
        </is>
      </c>
    </row>
    <row r="2" ht="26" customHeight="1">
      <c r="A2" s="2" t="inlineStr">
        <is>
          <t>全部为公式，数据源＝「台账」页。命中率 = 复盘结论为「做对」的条数 ÷ 已复盘总条数。</t>
        </is>
      </c>
    </row>
    <row r="4" ht="22" customHeight="1">
      <c r="A4" s="3" t="inlineStr">
        <is>
          <t>一、总览</t>
        </is>
      </c>
    </row>
    <row r="5">
      <c r="A5" s="25" t="inlineStr">
        <is>
          <t>台账总条数</t>
        </is>
      </c>
      <c r="B5" s="26" t="n"/>
      <c r="C5" s="18">
        <f>COUNTA(台账!$B$4:$B$63)</f>
        <v/>
      </c>
      <c r="D5" s="27" t="inlineStr">
        <is>
          <t>已登记的动作总数</t>
        </is>
      </c>
    </row>
    <row r="6">
      <c r="A6" s="25" t="inlineStr">
        <is>
          <t>已复盘条数</t>
        </is>
      </c>
      <c r="B6" s="26" t="n"/>
      <c r="C6" s="18">
        <f>COUNTIFS(台账!$Q$4:$Q$63,"做对")+COUNTIFS(台账!$Q$4:$Q$63,"做错")+COUNTIFS(台账!$Q$4:$Q$63,"中性")</f>
        <v/>
      </c>
      <c r="D6" s="27" t="inlineStr">
        <is>
          <t>复盘结论非空的条数</t>
        </is>
      </c>
    </row>
    <row r="7">
      <c r="A7" s="25" t="inlineStr">
        <is>
          <t>「做对」条数</t>
        </is>
      </c>
      <c r="B7" s="26" t="n"/>
      <c r="C7" s="18">
        <f>COUNTIFS(台账!$Q$4:$Q$63,"做对")</f>
        <v/>
      </c>
      <c r="D7" s="27" t="inlineStr"/>
    </row>
    <row r="8">
      <c r="A8" s="25" t="inlineStr">
        <is>
          <t>「做错」条数</t>
        </is>
      </c>
      <c r="B8" s="26" t="n"/>
      <c r="C8" s="18">
        <f>COUNTIFS(台账!$Q$4:$Q$63,"做错")</f>
        <v/>
      </c>
      <c r="D8" s="27" t="inlineStr"/>
    </row>
    <row r="9">
      <c r="A9" s="25" t="inlineStr">
        <is>
          <t>「中性」条数</t>
        </is>
      </c>
      <c r="B9" s="26" t="n"/>
      <c r="C9" s="18">
        <f>COUNTIFS(台账!$Q$4:$Q$63,"中性")</f>
        <v/>
      </c>
      <c r="D9" s="27" t="inlineStr"/>
    </row>
    <row r="10">
      <c r="A10" s="25" t="inlineStr">
        <is>
          <t>总命中率</t>
        </is>
      </c>
      <c r="B10" s="26" t="n"/>
      <c r="C10" s="21">
        <f>$C$6/$C$5</f>
        <v/>
      </c>
      <c r="D10" s="27">
        <f> 「做对」条数 ÷ 已复盘总条数</f>
        <v/>
      </c>
    </row>
    <row r="11">
      <c r="A11" s="25" t="inlineStr">
        <is>
          <t>累计收益影响(元)</t>
        </is>
      </c>
      <c r="B11" s="26" t="n"/>
      <c r="C11" s="28">
        <f>SUM(台账!$R$4:$R$63)</f>
        <v/>
      </c>
      <c r="D11" s="27" t="inlineStr">
        <is>
          <t>正=增收，负=减收</t>
        </is>
      </c>
    </row>
    <row r="12">
      <c r="A12" s="25" t="inlineStr">
        <is>
          <t>平均单条收益影响(元)</t>
        </is>
      </c>
      <c r="B12" s="26" t="n"/>
      <c r="C12" s="28">
        <f>IFERROR($C$10/$C$4,"")</f>
        <v/>
      </c>
      <c r="D12" s="27">
        <f> 累计收益影响 ÷ 台账总条数</f>
        <v/>
      </c>
    </row>
    <row r="14" ht="22" customHeight="1">
      <c r="A14" s="3" t="inlineStr">
        <is>
          <t>二、按《法典》判定表统计</t>
        </is>
      </c>
    </row>
    <row r="15" ht="30" customHeight="1">
      <c r="A15" s="12" t="inlineStr">
        <is>
          <t>判定表</t>
        </is>
      </c>
      <c r="B15" s="12" t="inlineStr">
        <is>
          <t>调用次数</t>
        </is>
      </c>
      <c r="C15" s="12" t="inlineStr">
        <is>
          <t>已复盘</t>
        </is>
      </c>
      <c r="D15" s="12" t="inlineStr">
        <is>
          <t>做对</t>
        </is>
      </c>
      <c r="E15" s="12" t="inlineStr">
        <is>
          <t>做错</t>
        </is>
      </c>
      <c r="F15" s="12" t="inlineStr">
        <is>
          <t>中性</t>
        </is>
      </c>
      <c r="G15" s="12" t="inlineStr">
        <is>
          <t>命中率</t>
        </is>
      </c>
      <c r="H15" s="12" t="inlineStr">
        <is>
          <t>平均收益影响(元)</t>
        </is>
      </c>
      <c r="I15" s="12" t="inlineStr">
        <is>
          <t>累计收益影响(元)</t>
        </is>
      </c>
      <c r="J15" s="12" t="inlineStr">
        <is>
          <t>说明</t>
        </is>
      </c>
    </row>
    <row r="16">
      <c r="A16" s="13" t="inlineStr">
        <is>
          <t>表A</t>
        </is>
      </c>
      <c r="B16" s="18">
        <f>COUNTIFS(台账!$I$4:$I$63,$A16)</f>
        <v/>
      </c>
      <c r="C16" s="18">
        <f>COUNTIFS(台账!$I$4:$I$63,$A16,台账!$Q$4:$Q$63,"做对")+COUNTIFS(台账!$I$4:$I$63,$A16,台账!$Q$4:$Q$63,"做错")+COUNTIFS(台账!$I$4:$I$63,$A16,台账!$Q$4:$Q$63,"中性")</f>
        <v/>
      </c>
      <c r="D16" s="18">
        <f>COUNTIFS(台账!$I$4:$I$63,$A16,台账!$Q$4:$Q$63,"做对")</f>
        <v/>
      </c>
      <c r="E16" s="18">
        <f>COUNTIFS(台账!$I$4:$I$63,$A16,台账!$Q$4:$Q$63,"做错")</f>
        <v/>
      </c>
      <c r="F16" s="18">
        <f>COUNTIFS(台账!$I$4:$I$63,$A16,台账!$Q$4:$Q$63,"中性")</f>
        <v/>
      </c>
      <c r="G16" s="21">
        <f>IFERROR($D16/$C16,"")</f>
        <v/>
      </c>
      <c r="H16" s="28">
        <f>IFERROR(AVERAGEIFS(台账!$R$4:$R$63,台账!$I$4:$I$63,$A16,台账!$R$4:$R$63,"&lt;&gt;"),"")</f>
        <v/>
      </c>
      <c r="I16" s="28">
        <f>SUMIFS(台账!$R$4:$R$63,台账!$I$4:$I$63,$A16)</f>
        <v/>
      </c>
      <c r="J16" s="7" t="inlineStr">
        <is>
          <t>每日价格调整（双因子矩阵：预测OCC × Pickup偏差）</t>
        </is>
      </c>
    </row>
    <row r="17">
      <c r="A17" s="13" t="inlineStr">
        <is>
          <t>表B</t>
        </is>
      </c>
      <c r="B17" s="18">
        <f>COUNTIFS(台账!$I$4:$I$63,$A17)</f>
        <v/>
      </c>
      <c r="C17" s="18">
        <f>COUNTIFS(台账!$I$4:$I$63,$A17,台账!$Q$4:$Q$63,"做对")+COUNTIFS(台账!$I$4:$I$63,$A17,台账!$Q$4:$Q$63,"做错")+COUNTIFS(台账!$I$4:$I$63,$A17,台账!$Q$4:$Q$63,"中性")</f>
        <v/>
      </c>
      <c r="D17" s="18">
        <f>COUNTIFS(台账!$I$4:$I$63,$A17,台账!$Q$4:$Q$63,"做对")</f>
        <v/>
      </c>
      <c r="E17" s="18">
        <f>COUNTIFS(台账!$I$4:$I$63,$A17,台账!$Q$4:$Q$63,"做错")</f>
        <v/>
      </c>
      <c r="F17" s="18">
        <f>COUNTIFS(台账!$I$4:$I$63,$A17,台账!$Q$4:$Q$63,"中性")</f>
        <v/>
      </c>
      <c r="G17" s="21">
        <f>IFERROR($D17/$C17,"")</f>
        <v/>
      </c>
      <c r="H17" s="28">
        <f>IFERROR(AVERAGEIFS(台账!$R$4:$R$63,台账!$I$4:$I$63,$A17,台账!$R$4:$R$63,"&lt;&gt;"),"")</f>
        <v/>
      </c>
      <c r="I17" s="28">
        <f>SUMIFS(台账!$R$4:$R$63,台账!$I$4:$I$63,$A17)</f>
        <v/>
      </c>
      <c r="J17" s="7" t="inlineStr">
        <is>
          <t>库存与限制条件配置（MinLOS/CTA/Stop Sell/超售）</t>
        </is>
      </c>
    </row>
    <row r="18">
      <c r="A18" s="13" t="inlineStr">
        <is>
          <t>表C</t>
        </is>
      </c>
      <c r="B18" s="18">
        <f>COUNTIFS(台账!$I$4:$I$63,$A18)</f>
        <v/>
      </c>
      <c r="C18" s="18">
        <f>COUNTIFS(台账!$I$4:$I$63,$A18,台账!$Q$4:$Q$63,"做对")+COUNTIFS(台账!$I$4:$I$63,$A18,台账!$Q$4:$Q$63,"做错")+COUNTIFS(台账!$I$4:$I$63,$A18,台账!$Q$4:$Q$63,"中性")</f>
        <v/>
      </c>
      <c r="D18" s="18">
        <f>COUNTIFS(台账!$I$4:$I$63,$A18,台账!$Q$4:$Q$63,"做对")</f>
        <v/>
      </c>
      <c r="E18" s="18">
        <f>COUNTIFS(台账!$I$4:$I$63,$A18,台账!$Q$4:$Q$63,"做错")</f>
        <v/>
      </c>
      <c r="F18" s="18">
        <f>COUNTIFS(台账!$I$4:$I$63,$A18,台账!$Q$4:$Q$63,"中性")</f>
        <v/>
      </c>
      <c r="G18" s="21">
        <f>IFERROR($D18/$C18,"")</f>
        <v/>
      </c>
      <c r="H18" s="28">
        <f>IFERROR(AVERAGEIFS(台账!$R$4:$R$63,台账!$I$4:$I$63,$A18,台账!$R$4:$R$63,"&lt;&gt;"),"")</f>
        <v/>
      </c>
      <c r="I18" s="28">
        <f>SUMIFS(台账!$R$4:$R$63,台账!$I$4:$I$63,$A18)</f>
        <v/>
      </c>
      <c r="J18" s="7" t="inlineStr">
        <is>
          <t>价格指数 ARI 判定（7 档）</t>
        </is>
      </c>
    </row>
    <row r="19">
      <c r="A19" s="13" t="inlineStr">
        <is>
          <t>表D</t>
        </is>
      </c>
      <c r="B19" s="18">
        <f>COUNTIFS(台账!$I$4:$I$63,$A19)</f>
        <v/>
      </c>
      <c r="C19" s="18">
        <f>COUNTIFS(台账!$I$4:$I$63,$A19,台账!$Q$4:$Q$63,"做对")+COUNTIFS(台账!$I$4:$I$63,$A19,台账!$Q$4:$Q$63,"做错")+COUNTIFS(台账!$I$4:$I$63,$A19,台账!$Q$4:$Q$63,"中性")</f>
        <v/>
      </c>
      <c r="D19" s="18">
        <f>COUNTIFS(台账!$I$4:$I$63,$A19,台账!$Q$4:$Q$63,"做对")</f>
        <v/>
      </c>
      <c r="E19" s="18">
        <f>COUNTIFS(台账!$I$4:$I$63,$A19,台账!$Q$4:$Q$63,"做错")</f>
        <v/>
      </c>
      <c r="F19" s="18">
        <f>COUNTIFS(台账!$I$4:$I$63,$A19,台账!$Q$4:$Q$63,"中性")</f>
        <v/>
      </c>
      <c r="G19" s="21">
        <f>IFERROR($D19/$C19,"")</f>
        <v/>
      </c>
      <c r="H19" s="28">
        <f>IFERROR(AVERAGEIFS(台账!$R$4:$R$63,台账!$I$4:$I$63,$A19,台账!$R$4:$R$63,"&lt;&gt;"),"")</f>
        <v/>
      </c>
      <c r="I19" s="28">
        <f>SUMIFS(台账!$R$4:$R$63,台账!$I$4:$I$63,$A19)</f>
        <v/>
      </c>
      <c r="J19" s="7" t="inlineStr">
        <is>
          <t>市场渗透指数 MPI 判定（多为分析而非动作）</t>
        </is>
      </c>
    </row>
    <row r="20">
      <c r="A20" s="13" t="inlineStr">
        <is>
          <t>表E</t>
        </is>
      </c>
      <c r="B20" s="18">
        <f>COUNTIFS(台账!$I$4:$I$63,$A20)</f>
        <v/>
      </c>
      <c r="C20" s="18">
        <f>COUNTIFS(台账!$I$4:$I$63,$A20,台账!$Q$4:$Q$63,"做对")+COUNTIFS(台账!$I$4:$I$63,$A20,台账!$Q$4:$Q$63,"做错")+COUNTIFS(台账!$I$4:$I$63,$A20,台账!$Q$4:$Q$63,"中性")</f>
        <v/>
      </c>
      <c r="D20" s="18">
        <f>COUNTIFS(台账!$I$4:$I$63,$A20,台账!$Q$4:$Q$63,"做对")</f>
        <v/>
      </c>
      <c r="E20" s="18">
        <f>COUNTIFS(台账!$I$4:$I$63,$A20,台账!$Q$4:$Q$63,"做错")</f>
        <v/>
      </c>
      <c r="F20" s="18">
        <f>COUNTIFS(台账!$I$4:$I$63,$A20,台账!$Q$4:$Q$63,"中性")</f>
        <v/>
      </c>
      <c r="G20" s="21">
        <f>IFERROR($D20/$C20,"")</f>
        <v/>
      </c>
      <c r="H20" s="28">
        <f>IFERROR(AVERAGEIFS(台账!$R$4:$R$63,台账!$I$4:$I$63,$A20,台账!$R$4:$R$63,"&lt;&gt;"),"")</f>
        <v/>
      </c>
      <c r="I20" s="28">
        <f>SUMIFS(台账!$R$4:$R$63,台账!$I$4:$I$63,$A20)</f>
        <v/>
      </c>
      <c r="J20" s="7" t="inlineStr">
        <is>
          <t>超额预订标准表</t>
        </is>
      </c>
    </row>
    <row r="21">
      <c r="A21" s="13" t="inlineStr">
        <is>
          <t>表G</t>
        </is>
      </c>
      <c r="B21" s="18">
        <f>COUNTIFS(台账!$I$4:$I$63,$A21)</f>
        <v/>
      </c>
      <c r="C21" s="18">
        <f>COUNTIFS(台账!$I$4:$I$63,$A21,台账!$Q$4:$Q$63,"做对")+COUNTIFS(台账!$I$4:$I$63,$A21,台账!$Q$4:$Q$63,"做错")+COUNTIFS(台账!$I$4:$I$63,$A21,台账!$Q$4:$Q$63,"中性")</f>
        <v/>
      </c>
      <c r="D21" s="18">
        <f>COUNTIFS(台账!$I$4:$I$63,$A21,台账!$Q$4:$Q$63,"做对")</f>
        <v/>
      </c>
      <c r="E21" s="18">
        <f>COUNTIFS(台账!$I$4:$I$63,$A21,台账!$Q$4:$Q$63,"做错")</f>
        <v/>
      </c>
      <c r="F21" s="18">
        <f>COUNTIFS(台账!$I$4:$I$63,$A21,台账!$Q$4:$Q$63,"中性")</f>
        <v/>
      </c>
      <c r="G21" s="21">
        <f>IFERROR($D21/$C21,"")</f>
        <v/>
      </c>
      <c r="H21" s="28">
        <f>IFERROR(AVERAGEIFS(台账!$R$4:$R$63,台账!$I$4:$I$63,$A21,台账!$R$4:$R$63,"&lt;&gt;"),"")</f>
        <v/>
      </c>
      <c r="I21" s="28">
        <f>SUMIFS(台账!$R$4:$R$63,台账!$I$4:$I$63,$A21)</f>
        <v/>
      </c>
      <c r="J21" s="7" t="inlineStr">
        <is>
          <t>团队/协议询价接受判定（置换分析）</t>
        </is>
      </c>
    </row>
    <row r="22">
      <c r="A22" s="13" t="inlineStr">
        <is>
          <t>表H</t>
        </is>
      </c>
      <c r="B22" s="18">
        <f>COUNTIFS(台账!$I$4:$I$63,$A22)</f>
        <v/>
      </c>
      <c r="C22" s="18">
        <f>COUNTIFS(台账!$I$4:$I$63,$A22,台账!$Q$4:$Q$63,"做对")+COUNTIFS(台账!$I$4:$I$63,$A22,台账!$Q$4:$Q$63,"做错")+COUNTIFS(台账!$I$4:$I$63,$A22,台账!$Q$4:$Q$63,"中性")</f>
        <v/>
      </c>
      <c r="D22" s="18">
        <f>COUNTIFS(台账!$I$4:$I$63,$A22,台账!$Q$4:$Q$63,"做对")</f>
        <v/>
      </c>
      <c r="E22" s="18">
        <f>COUNTIFS(台账!$I$4:$I$63,$A22,台账!$Q$4:$Q$63,"做错")</f>
        <v/>
      </c>
      <c r="F22" s="18">
        <f>COUNTIFS(台账!$I$4:$I$63,$A22,台账!$Q$4:$Q$63,"中性")</f>
        <v/>
      </c>
      <c r="G22" s="21">
        <f>IFERROR($D22/$C22,"")</f>
        <v/>
      </c>
      <c r="H22" s="28">
        <f>IFERROR(AVERAGEIFS(台账!$R$4:$R$63,台账!$I$4:$I$63,$A22,台账!$R$4:$R$63,"&lt;&gt;"),"")</f>
        <v/>
      </c>
      <c r="I22" s="28">
        <f>SUMIFS(台账!$R$4:$R$63,台账!$I$4:$I$63,$A22)</f>
        <v/>
      </c>
      <c r="J22" s="7" t="inlineStr">
        <is>
          <t>渠道开关判定表</t>
        </is>
      </c>
    </row>
    <row r="23">
      <c r="A23" s="13" t="inlineStr">
        <is>
          <t>表L</t>
        </is>
      </c>
      <c r="B23" s="18">
        <f>COUNTIFS(台账!$I$4:$I$63,$A23)</f>
        <v/>
      </c>
      <c r="C23" s="18">
        <f>COUNTIFS(台账!$I$4:$I$63,$A23,台账!$Q$4:$Q$63,"做对")+COUNTIFS(台账!$I$4:$I$63,$A23,台账!$Q$4:$Q$63,"做错")+COUNTIFS(台账!$I$4:$I$63,$A23,台账!$Q$4:$Q$63,"中性")</f>
        <v/>
      </c>
      <c r="D23" s="18">
        <f>COUNTIFS(台账!$I$4:$I$63,$A23,台账!$Q$4:$Q$63,"做对")</f>
        <v/>
      </c>
      <c r="E23" s="18">
        <f>COUNTIFS(台账!$I$4:$I$63,$A23,台账!$Q$4:$Q$63,"做错")</f>
        <v/>
      </c>
      <c r="F23" s="18">
        <f>COUNTIFS(台账!$I$4:$I$63,$A23,台账!$Q$4:$Q$63,"中性")</f>
        <v/>
      </c>
      <c r="G23" s="21">
        <f>IFERROR($D23/$C23,"")</f>
        <v/>
      </c>
      <c r="H23" s="28">
        <f>IFERROR(AVERAGEIFS(台账!$R$4:$R$63,台账!$I$4:$I$63,$A23,台账!$R$4:$R$63,"&lt;&gt;"),"")</f>
        <v/>
      </c>
      <c r="I23" s="28">
        <f>SUMIFS(台账!$R$4:$R$63,台账!$I$4:$I$63,$A23)</f>
        <v/>
      </c>
      <c r="J23" s="7" t="inlineStr">
        <is>
          <t>异常事件应急判定表（优先级最高）</t>
        </is>
      </c>
    </row>
    <row r="24">
      <c r="A24" s="29" t="inlineStr">
        <is>
          <t>合计</t>
        </is>
      </c>
      <c r="B24" s="18">
        <f>SUM($B$16:$B$23)</f>
        <v/>
      </c>
      <c r="C24" s="18">
        <f>SUM($C$16:$C$23)</f>
        <v/>
      </c>
      <c r="D24" s="18">
        <f>SUM($D$16:$D$23)</f>
        <v/>
      </c>
      <c r="E24" s="18">
        <f>SUM($E$16:$E$23)</f>
        <v/>
      </c>
      <c r="F24" s="18">
        <f>SUM($F$16:$F$23)</f>
        <v/>
      </c>
      <c r="G24" s="21">
        <f>IFERROR($D24/$C24,"")</f>
        <v/>
      </c>
      <c r="H24" s="13" t="inlineStr">
        <is>
          <t>—</t>
        </is>
      </c>
      <c r="I24" s="28">
        <f>SUM($I$16:$I$23)</f>
        <v/>
      </c>
      <c r="J24" s="13" t="inlineStr">
        <is>
          <t>—</t>
        </is>
      </c>
    </row>
    <row r="26" ht="22" customHeight="1">
      <c r="A26" s="3" t="inlineStr">
        <is>
          <t>三、按动作类型统计</t>
        </is>
      </c>
    </row>
    <row r="27" ht="30" customHeight="1">
      <c r="A27" s="12" t="inlineStr">
        <is>
          <t>动作类型</t>
        </is>
      </c>
      <c r="B27" s="12" t="inlineStr">
        <is>
          <t>调用次数</t>
        </is>
      </c>
      <c r="C27" s="12" t="inlineStr">
        <is>
          <t>已复盘</t>
        </is>
      </c>
      <c r="D27" s="12" t="inlineStr">
        <is>
          <t>做对</t>
        </is>
      </c>
      <c r="E27" s="12" t="inlineStr">
        <is>
          <t>命中率</t>
        </is>
      </c>
      <c r="F27" s="12" t="inlineStr">
        <is>
          <t>平均收益影响(元)</t>
        </is>
      </c>
      <c r="G27" s="12" t="inlineStr">
        <is>
          <t>累计收益影响(元)</t>
        </is>
      </c>
      <c r="H27" s="12" t="inlineStr"/>
      <c r="I27" s="12" t="inlineStr"/>
      <c r="J27" s="12" t="inlineStr"/>
    </row>
    <row r="28">
      <c r="A28" s="13" t="inlineStr">
        <is>
          <t>调价</t>
        </is>
      </c>
      <c r="B28" s="18">
        <f>COUNTIFS(台账!$E$4:$E$63,$A28)</f>
        <v/>
      </c>
      <c r="C28" s="18">
        <f>COUNTIFS(台账!$E$4:$E$63,$A28,台账!$Q$4:$Q$63,"做对")+COUNTIFS(台账!$E$4:$E$63,$A28,台账!$Q$4:$Q$63,"做错")+COUNTIFS(台账!$E$4:$E$63,$A28,台账!$Q$4:$Q$63,"中性")</f>
        <v/>
      </c>
      <c r="D28" s="18">
        <f>COUNTIFS(台账!$E$4:$E$63,$A28,台账!$Q$4:$Q$63,"做对")</f>
        <v/>
      </c>
      <c r="E28" s="21">
        <f>IFERROR($D28/$C28,"")</f>
        <v/>
      </c>
      <c r="F28" s="28">
        <f>IFERROR(AVERAGEIFS(台账!$R$4:$R$63,台账!$E$4:$E$63,$A28,台账!$R$4:$R$63,"&lt;&gt;"),"")</f>
        <v/>
      </c>
      <c r="G28" s="28">
        <f>SUMIFS(台账!$R$4:$R$63,台账!$E$4:$E$63,$A28)</f>
        <v/>
      </c>
      <c r="H28" s="13" t="n"/>
      <c r="I28" s="13" t="n"/>
      <c r="J28" s="13" t="n"/>
    </row>
    <row r="29">
      <c r="A29" s="13" t="inlineStr">
        <is>
          <t>MinLOS</t>
        </is>
      </c>
      <c r="B29" s="18">
        <f>COUNTIFS(台账!$E$4:$E$63,$A29)</f>
        <v/>
      </c>
      <c r="C29" s="18">
        <f>COUNTIFS(台账!$E$4:$E$63,$A29,台账!$Q$4:$Q$63,"做对")+COUNTIFS(台账!$E$4:$E$63,$A29,台账!$Q$4:$Q$63,"做错")+COUNTIFS(台账!$E$4:$E$63,$A29,台账!$Q$4:$Q$63,"中性")</f>
        <v/>
      </c>
      <c r="D29" s="18">
        <f>COUNTIFS(台账!$E$4:$E$63,$A29,台账!$Q$4:$Q$63,"做对")</f>
        <v/>
      </c>
      <c r="E29" s="21">
        <f>IFERROR($D29/$C29,"")</f>
        <v/>
      </c>
      <c r="F29" s="28">
        <f>IFERROR(AVERAGEIFS(台账!$R$4:$R$63,台账!$E$4:$E$63,$A29,台账!$R$4:$R$63,"&lt;&gt;"),"")</f>
        <v/>
      </c>
      <c r="G29" s="28">
        <f>SUMIFS(台账!$R$4:$R$63,台账!$E$4:$E$63,$A29)</f>
        <v/>
      </c>
      <c r="H29" s="13" t="n"/>
      <c r="I29" s="13" t="n"/>
      <c r="J29" s="13" t="n"/>
    </row>
    <row r="30">
      <c r="A30" s="13" t="inlineStr">
        <is>
          <t>CTA</t>
        </is>
      </c>
      <c r="B30" s="18">
        <f>COUNTIFS(台账!$E$4:$E$63,$A30)</f>
        <v/>
      </c>
      <c r="C30" s="18">
        <f>COUNTIFS(台账!$E$4:$E$63,$A30,台账!$Q$4:$Q$63,"做对")+COUNTIFS(台账!$E$4:$E$63,$A30,台账!$Q$4:$Q$63,"做错")+COUNTIFS(台账!$E$4:$E$63,$A30,台账!$Q$4:$Q$63,"中性")</f>
        <v/>
      </c>
      <c r="D30" s="18">
        <f>COUNTIFS(台账!$E$4:$E$63,$A30,台账!$Q$4:$Q$63,"做对")</f>
        <v/>
      </c>
      <c r="E30" s="21">
        <f>IFERROR($D30/$C30,"")</f>
        <v/>
      </c>
      <c r="F30" s="28">
        <f>IFERROR(AVERAGEIFS(台账!$R$4:$R$63,台账!$E$4:$E$63,$A30,台账!$R$4:$R$63,"&lt;&gt;"),"")</f>
        <v/>
      </c>
      <c r="G30" s="28">
        <f>SUMIFS(台账!$R$4:$R$63,台账!$E$4:$E$63,$A30)</f>
        <v/>
      </c>
      <c r="H30" s="13" t="n"/>
      <c r="I30" s="13" t="n"/>
      <c r="J30" s="13" t="n"/>
    </row>
    <row r="31">
      <c r="A31" s="13" t="inlineStr">
        <is>
          <t>关房</t>
        </is>
      </c>
      <c r="B31" s="18">
        <f>COUNTIFS(台账!$E$4:$E$63,$A31)</f>
        <v/>
      </c>
      <c r="C31" s="18">
        <f>COUNTIFS(台账!$E$4:$E$63,$A31,台账!$Q$4:$Q$63,"做对")+COUNTIFS(台账!$E$4:$E$63,$A31,台账!$Q$4:$Q$63,"做错")+COUNTIFS(台账!$E$4:$E$63,$A31,台账!$Q$4:$Q$63,"中性")</f>
        <v/>
      </c>
      <c r="D31" s="18">
        <f>COUNTIFS(台账!$E$4:$E$63,$A31,台账!$Q$4:$Q$63,"做对")</f>
        <v/>
      </c>
      <c r="E31" s="21">
        <f>IFERROR($D31/$C31,"")</f>
        <v/>
      </c>
      <c r="F31" s="28">
        <f>IFERROR(AVERAGEIFS(台账!$R$4:$R$63,台账!$E$4:$E$63,$A31,台账!$R$4:$R$63,"&lt;&gt;"),"")</f>
        <v/>
      </c>
      <c r="G31" s="28">
        <f>SUMIFS(台账!$R$4:$R$63,台账!$E$4:$E$63,$A31)</f>
        <v/>
      </c>
      <c r="H31" s="13" t="n"/>
      <c r="I31" s="13" t="n"/>
      <c r="J31" s="13" t="n"/>
    </row>
    <row r="32">
      <c r="A32" s="13" t="inlineStr">
        <is>
          <t>关渠道</t>
        </is>
      </c>
      <c r="B32" s="18">
        <f>COUNTIFS(台账!$E$4:$E$63,$A32)</f>
        <v/>
      </c>
      <c r="C32" s="18">
        <f>COUNTIFS(台账!$E$4:$E$63,$A32,台账!$Q$4:$Q$63,"做对")+COUNTIFS(台账!$E$4:$E$63,$A32,台账!$Q$4:$Q$63,"做错")+COUNTIFS(台账!$E$4:$E$63,$A32,台账!$Q$4:$Q$63,"中性")</f>
        <v/>
      </c>
      <c r="D32" s="18">
        <f>COUNTIFS(台账!$E$4:$E$63,$A32,台账!$Q$4:$Q$63,"做对")</f>
        <v/>
      </c>
      <c r="E32" s="21">
        <f>IFERROR($D32/$C32,"")</f>
        <v/>
      </c>
      <c r="F32" s="28">
        <f>IFERROR(AVERAGEIFS(台账!$R$4:$R$63,台账!$E$4:$E$63,$A32,台账!$R$4:$R$63,"&lt;&gt;"),"")</f>
        <v/>
      </c>
      <c r="G32" s="28">
        <f>SUMIFS(台账!$R$4:$R$63,台账!$E$4:$E$63,$A32)</f>
        <v/>
      </c>
      <c r="H32" s="13" t="n"/>
      <c r="I32" s="13" t="n"/>
      <c r="J32" s="13" t="n"/>
    </row>
    <row r="33">
      <c r="A33" s="13" t="inlineStr">
        <is>
          <t>超售</t>
        </is>
      </c>
      <c r="B33" s="18">
        <f>COUNTIFS(台账!$E$4:$E$63,$A33)</f>
        <v/>
      </c>
      <c r="C33" s="18">
        <f>COUNTIFS(台账!$E$4:$E$63,$A33,台账!$Q$4:$Q$63,"做对")+COUNTIFS(台账!$E$4:$E$63,$A33,台账!$Q$4:$Q$63,"做错")+COUNTIFS(台账!$E$4:$E$63,$A33,台账!$Q$4:$Q$63,"中性")</f>
        <v/>
      </c>
      <c r="D33" s="18">
        <f>COUNTIFS(台账!$E$4:$E$63,$A33,台账!$Q$4:$Q$63,"做对")</f>
        <v/>
      </c>
      <c r="E33" s="21">
        <f>IFERROR($D33/$C33,"")</f>
        <v/>
      </c>
      <c r="F33" s="28">
        <f>IFERROR(AVERAGEIFS(台账!$R$4:$R$63,台账!$E$4:$E$63,$A33,台账!$R$4:$R$63,"&lt;&gt;"),"")</f>
        <v/>
      </c>
      <c r="G33" s="28">
        <f>SUMIFS(台账!$R$4:$R$63,台账!$E$4:$E$63,$A33)</f>
        <v/>
      </c>
      <c r="H33" s="13" t="n"/>
      <c r="I33" s="13" t="n"/>
      <c r="J33" s="13" t="n"/>
    </row>
    <row r="34">
      <c r="A34" s="13" t="inlineStr">
        <is>
          <t>升级</t>
        </is>
      </c>
      <c r="B34" s="18">
        <f>COUNTIFS(台账!$E$4:$E$63,$A34)</f>
        <v/>
      </c>
      <c r="C34" s="18">
        <f>COUNTIFS(台账!$E$4:$E$63,$A34,台账!$Q$4:$Q$63,"做对")+COUNTIFS(台账!$E$4:$E$63,$A34,台账!$Q$4:$Q$63,"做错")+COUNTIFS(台账!$E$4:$E$63,$A34,台账!$Q$4:$Q$63,"中性")</f>
        <v/>
      </c>
      <c r="D34" s="18">
        <f>COUNTIFS(台账!$E$4:$E$63,$A34,台账!$Q$4:$Q$63,"做对")</f>
        <v/>
      </c>
      <c r="E34" s="21">
        <f>IFERROR($D34/$C34,"")</f>
        <v/>
      </c>
      <c r="F34" s="28">
        <f>IFERROR(AVERAGEIFS(台账!$R$4:$R$63,台账!$E$4:$E$63,$A34,台账!$R$4:$R$63,"&lt;&gt;"),"")</f>
        <v/>
      </c>
      <c r="G34" s="28">
        <f>SUMIFS(台账!$R$4:$R$63,台账!$E$4:$E$63,$A34)</f>
        <v/>
      </c>
      <c r="H34" s="13" t="n"/>
      <c r="I34" s="13" t="n"/>
      <c r="J34" s="13" t="n"/>
    </row>
    <row r="36" ht="22" customHeight="1">
      <c r="A36" s="3" t="inlineStr">
        <is>
          <t>四、指标定义</t>
        </is>
      </c>
    </row>
    <row r="37" ht="30" customHeight="1">
      <c r="A37" s="30" t="inlineStr">
        <is>
          <t>调价命中率 = 复盘结论为「做对」的条数 ÷ 已复盘总条数（已复盘总条数 = 做对 + 做错 + 中性，不含未复盘条数）。</t>
        </is>
      </c>
    </row>
    <row r="38" ht="30" customHeight="1">
      <c r="A38" s="30" t="inlineStr">
        <is>
          <t>复盘结论判定建议：调价后 30 天，若目标日实际 RevPAR ≥ 调价前预测 RevPAR 且未造成份额流失 → 「做对」；若实际 RevPAR &lt; 预测且 MPI 下降 → 「做错」；其余 → 「中性」。</t>
        </is>
      </c>
    </row>
    <row r="39" ht="30" customHeight="1">
      <c r="A39" s="30" t="inlineStr">
        <is>
          <t>收益影响(元) = 调价后 30 天该目标日实际客房收入 − 按调价前价格测算的客房收入（正=增收）。</t>
        </is>
      </c>
    </row>
    <row r="40" ht="30" customHeight="1">
      <c r="A40" s="30" t="inlineStr">
        <is>
          <t>《法典》表 M 要求 09:55 前完成台账登记；表 N 要求每月 1 日做上月复盘。</t>
        </is>
      </c>
    </row>
  </sheetData>
  <mergeCells count="26">
    <mergeCell ref="A14:J14"/>
    <mergeCell ref="D9:J9"/>
    <mergeCell ref="A11:B11"/>
    <mergeCell ref="D12:J12"/>
    <mergeCell ref="D8:J8"/>
    <mergeCell ref="A4:J4"/>
    <mergeCell ref="A38:J38"/>
    <mergeCell ref="A6:B6"/>
    <mergeCell ref="D5:J5"/>
    <mergeCell ref="A7:B7"/>
    <mergeCell ref="A40:J40"/>
    <mergeCell ref="A39:J39"/>
    <mergeCell ref="D10:J10"/>
    <mergeCell ref="A12:B12"/>
    <mergeCell ref="A1:J1"/>
    <mergeCell ref="A36:J36"/>
    <mergeCell ref="A5:B5"/>
    <mergeCell ref="D6:J6"/>
    <mergeCell ref="D11:J11"/>
    <mergeCell ref="A8:B8"/>
    <mergeCell ref="A37:J37"/>
    <mergeCell ref="D7:J7"/>
    <mergeCell ref="A10:B10"/>
    <mergeCell ref="A26:J26"/>
    <mergeCell ref="A2:J2"/>
    <mergeCell ref="A9:B9"/>
  </mergeCells>
  <conditionalFormatting sqref="G16:G23">
    <cfRule type="cellIs" priority="1" operator="between" dxfId="4">
      <formula>0.7</formula>
      <formula>1.0</formula>
    </cfRule>
    <cfRule type="cellIs" priority="2" operator="between" dxfId="5">
      <formula>0.5</formula>
      <formula>0.7</formula>
    </cfRule>
    <cfRule type="cellIs" priority="3" operator="lessThan" dxfId="0">
      <formula>0.7</formula>
    </cfRule>
    <cfRule type="cellIs" priority="4" operator="greaterThan" dxfId="0">
      <formula>1.0</formula>
    </cfRule>
  </conditionalFormatting>
  <conditionalFormatting sqref="I16:I23">
    <cfRule type="cellIs" priority="5" operator="greaterThan" dxfId="0">
      <formula>0</formula>
    </cfRule>
    <cfRule type="cellIs" priority="6" operator="lessThan" dxfId="1">
      <formula>0</formula>
    </cfRule>
    <cfRule type="cellIs" priority="7" operator="equal" dxfId="2">
      <formula>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3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2" customWidth="1" min="2" max="2"/>
    <col width="26" customWidth="1" min="3" max="3"/>
    <col width="10" customWidth="1" min="4" max="4"/>
    <col width="24" customWidth="1" min="5" max="5"/>
    <col width="11" customWidth="1" min="6" max="6"/>
    <col width="11" customWidth="1" min="7" max="7"/>
    <col width="12" customWidth="1" min="8" max="8"/>
    <col width="10" customWidth="1" min="9" max="9"/>
    <col width="12" customWidth="1" min="10" max="10"/>
    <col width="28" customWidth="1" min="11" max="11"/>
  </cols>
  <sheetData>
    <row r="1" ht="30" customHeight="1">
      <c r="A1" s="1" t="inlineStr">
        <is>
          <t>观察清单 · 未执行但需盯防的动作</t>
        </is>
      </c>
    </row>
    <row r="2" ht="26" customHeight="1">
      <c r="A2" s="2" t="inlineStr">
        <is>
          <t>《法典》表 O：同日只执行优先级最高的那一条动作，其余记录在《观察清单》。</t>
        </is>
      </c>
    </row>
    <row r="3" ht="30" customHeight="1">
      <c r="A3" s="12" t="inlineStr">
        <is>
          <t>序号</t>
        </is>
      </c>
      <c r="B3" s="12" t="inlineStr">
        <is>
          <t>日期</t>
        </is>
      </c>
      <c r="C3" s="12" t="inlineStr">
        <is>
          <t>事项</t>
        </is>
      </c>
      <c r="D3" s="12" t="inlineStr">
        <is>
          <t>来源表</t>
        </is>
      </c>
      <c r="E3" s="12" t="inlineStr">
        <is>
          <t>触发条件</t>
        </is>
      </c>
      <c r="F3" s="12" t="inlineStr">
        <is>
          <t>当前值</t>
        </is>
      </c>
      <c r="G3" s="12" t="inlineStr">
        <is>
          <t>阈值</t>
        </is>
      </c>
      <c r="H3" s="12" t="inlineStr">
        <is>
          <t>状态</t>
        </is>
      </c>
      <c r="I3" s="12" t="inlineStr">
        <is>
          <t>责任人</t>
        </is>
      </c>
      <c r="J3" s="12" t="inlineStr">
        <is>
          <t>下次复核日</t>
        </is>
      </c>
      <c r="K3" s="12" t="inlineStr">
        <is>
          <t>备注</t>
        </is>
      </c>
    </row>
    <row r="4">
      <c r="A4" s="18">
        <f>IF($B4="","",ROW()-3)</f>
        <v/>
      </c>
      <c r="B4" s="19" t="n">
        <v>46083</v>
      </c>
      <c r="C4" s="31" t="inlineStr">
        <is>
          <t>ARI 连续 3 日 &gt;110，但表 A 已给出提价动作</t>
        </is>
      </c>
      <c r="D4" s="5" t="inlineStr">
        <is>
          <t>表C</t>
        </is>
      </c>
      <c r="E4" s="31" t="inlineStr">
        <is>
          <t>ARI&gt;110 连续 3 日</t>
        </is>
      </c>
      <c r="F4" s="23" t="n">
        <v>112.4</v>
      </c>
      <c r="G4" s="23" t="n">
        <v>110</v>
      </c>
      <c r="H4" s="5" t="inlineStr">
        <is>
          <t>观察中</t>
        </is>
      </c>
      <c r="I4" s="5" t="inlineStr">
        <is>
          <t>张岚</t>
        </is>
      </c>
      <c r="J4" s="19" t="n"/>
      <c r="K4" s="31" t="inlineStr">
        <is>
          <t>日盯 Pickup</t>
        </is>
      </c>
    </row>
    <row r="5">
      <c r="A5" s="18">
        <f>IF($B5="","",ROW()-3)</f>
        <v/>
      </c>
      <c r="B5" s="19" t="n">
        <v>46084</v>
      </c>
      <c r="C5" s="31" t="inlineStr">
        <is>
          <t>MPI 92，OTA 曝光位下降</t>
        </is>
      </c>
      <c r="D5" s="5" t="inlineStr">
        <is>
          <t>表D</t>
        </is>
      </c>
      <c r="E5" s="31" t="inlineStr">
        <is>
          <t>MPI&lt;95</t>
        </is>
      </c>
      <c r="F5" s="23" t="n">
        <v>92</v>
      </c>
      <c r="G5" s="23" t="n">
        <v>95</v>
      </c>
      <c r="H5" s="5" t="inlineStr">
        <is>
          <t>升为执行</t>
        </is>
      </c>
      <c r="I5" s="5" t="inlineStr">
        <is>
          <t>王越</t>
        </is>
      </c>
      <c r="J5" s="19" t="n"/>
      <c r="K5" s="31" t="inlineStr">
        <is>
          <t>补 OTA 挂牌与点评分</t>
        </is>
      </c>
    </row>
    <row r="6">
      <c r="A6" s="18">
        <f>IF($B6="","",ROW()-3)</f>
        <v/>
      </c>
      <c r="B6" s="19" t="n">
        <v>46085</v>
      </c>
      <c r="C6" s="31" t="inlineStr">
        <is>
          <t>周末 DLX 房型在手落后 15%</t>
        </is>
      </c>
      <c r="D6" s="5" t="inlineStr">
        <is>
          <t>表B</t>
        </is>
      </c>
      <c r="E6" s="31" t="inlineStr">
        <is>
          <t>落后&gt;15%</t>
        </is>
      </c>
      <c r="F6" s="23" t="n">
        <v>-15.2</v>
      </c>
      <c r="G6" s="23" t="n">
        <v>-15</v>
      </c>
      <c r="H6" s="5" t="inlineStr">
        <is>
          <t>观察中</t>
        </is>
      </c>
      <c r="I6" s="5" t="inlineStr">
        <is>
          <t>陈舸</t>
        </is>
      </c>
      <c r="J6" s="19" t="n"/>
      <c r="K6" s="31" t="inlineStr">
        <is>
          <t>8-14 天窗口复查</t>
        </is>
      </c>
    </row>
    <row r="7">
      <c r="A7" s="18">
        <f>IF($B7="","",ROW()-3)</f>
        <v/>
      </c>
      <c r="B7" s="19" t="n">
        <v>46086</v>
      </c>
      <c r="C7" s="31" t="inlineStr">
        <is>
          <t>竞对 D 恶意降价，本店被动 ARI 升高</t>
        </is>
      </c>
      <c r="D7" s="5" t="inlineStr">
        <is>
          <t>表L</t>
        </is>
      </c>
      <c r="E7" s="31" t="inlineStr">
        <is>
          <t>竞对降价&gt;15%</t>
        </is>
      </c>
      <c r="F7" s="23" t="n">
        <v>-18</v>
      </c>
      <c r="G7" s="23" t="n">
        <v>-15</v>
      </c>
      <c r="H7" s="5" t="inlineStr">
        <is>
          <t>观察中</t>
        </is>
      </c>
      <c r="I7" s="5" t="inlineStr">
        <is>
          <t>张岚</t>
        </is>
      </c>
      <c r="J7" s="19" t="n"/>
      <c r="K7" s="31" t="inlineStr">
        <is>
          <t>不盲目跟价，做差异化</t>
        </is>
      </c>
    </row>
    <row r="8">
      <c r="A8" s="18">
        <f>IF($B8="","",ROW()-3)</f>
        <v/>
      </c>
      <c r="B8" s="19" t="n">
        <v>46087</v>
      </c>
      <c r="C8" s="31" t="inlineStr">
        <is>
          <t>会议团队询价 R=62%，未达接受线</t>
        </is>
      </c>
      <c r="D8" s="5" t="inlineStr">
        <is>
          <t>表G</t>
        </is>
      </c>
      <c r="E8" s="31" t="inlineStr">
        <is>
          <t>R&lt;65%</t>
        </is>
      </c>
      <c r="F8" s="23" t="n">
        <v>0.62</v>
      </c>
      <c r="G8" s="23" t="n">
        <v>0.65</v>
      </c>
      <c r="H8" s="5" t="inlineStr">
        <is>
          <t>关闭</t>
        </is>
      </c>
      <c r="I8" s="5" t="inlineStr">
        <is>
          <t>李默</t>
        </is>
      </c>
      <c r="J8" s="19" t="n"/>
      <c r="K8" s="31" t="inlineStr">
        <is>
          <t>已拒绝，加算综合贡献后再议</t>
        </is>
      </c>
    </row>
    <row r="9">
      <c r="A9" s="18">
        <f>IF($B9="","",ROW()-3)</f>
        <v/>
      </c>
      <c r="B9" s="19" t="n"/>
      <c r="C9" s="31" t="n"/>
      <c r="D9" s="5" t="n"/>
      <c r="E9" s="31" t="n"/>
      <c r="F9" s="23" t="n"/>
      <c r="G9" s="23" t="n"/>
      <c r="H9" s="5" t="n"/>
      <c r="I9" s="5" t="n"/>
      <c r="J9" s="19" t="n"/>
      <c r="K9" s="31" t="n"/>
    </row>
    <row r="10">
      <c r="A10" s="18">
        <f>IF($B10="","",ROW()-3)</f>
        <v/>
      </c>
      <c r="B10" s="19" t="n"/>
      <c r="C10" s="31" t="n"/>
      <c r="D10" s="5" t="n"/>
      <c r="E10" s="31" t="n"/>
      <c r="F10" s="23" t="n"/>
      <c r="G10" s="23" t="n"/>
      <c r="H10" s="5" t="n"/>
      <c r="I10" s="5" t="n"/>
      <c r="J10" s="19" t="n"/>
      <c r="K10" s="31" t="n"/>
    </row>
    <row r="11">
      <c r="A11" s="18">
        <f>IF($B11="","",ROW()-3)</f>
        <v/>
      </c>
      <c r="B11" s="19" t="n"/>
      <c r="C11" s="31" t="n"/>
      <c r="D11" s="5" t="n"/>
      <c r="E11" s="31" t="n"/>
      <c r="F11" s="23" t="n"/>
      <c r="G11" s="23" t="n"/>
      <c r="H11" s="5" t="n"/>
      <c r="I11" s="5" t="n"/>
      <c r="J11" s="19" t="n"/>
      <c r="K11" s="31" t="n"/>
    </row>
    <row r="12">
      <c r="A12" s="18">
        <f>IF($B12="","",ROW()-3)</f>
        <v/>
      </c>
      <c r="B12" s="19" t="n"/>
      <c r="C12" s="31" t="n"/>
      <c r="D12" s="5" t="n"/>
      <c r="E12" s="31" t="n"/>
      <c r="F12" s="23" t="n"/>
      <c r="G12" s="23" t="n"/>
      <c r="H12" s="5" t="n"/>
      <c r="I12" s="5" t="n"/>
      <c r="J12" s="19" t="n"/>
      <c r="K12" s="31" t="n"/>
    </row>
    <row r="13">
      <c r="A13" s="18">
        <f>IF($B13="","",ROW()-3)</f>
        <v/>
      </c>
      <c r="B13" s="19" t="n"/>
      <c r="C13" s="31" t="n"/>
      <c r="D13" s="5" t="n"/>
      <c r="E13" s="31" t="n"/>
      <c r="F13" s="23" t="n"/>
      <c r="G13" s="23" t="n"/>
      <c r="H13" s="5" t="n"/>
      <c r="I13" s="5" t="n"/>
      <c r="J13" s="19" t="n"/>
      <c r="K13" s="31" t="n"/>
    </row>
    <row r="14">
      <c r="A14" s="18">
        <f>IF($B14="","",ROW()-3)</f>
        <v/>
      </c>
      <c r="B14" s="19" t="n"/>
      <c r="C14" s="31" t="n"/>
      <c r="D14" s="5" t="n"/>
      <c r="E14" s="31" t="n"/>
      <c r="F14" s="23" t="n"/>
      <c r="G14" s="23" t="n"/>
      <c r="H14" s="5" t="n"/>
      <c r="I14" s="5" t="n"/>
      <c r="J14" s="19" t="n"/>
      <c r="K14" s="31" t="n"/>
    </row>
    <row r="15">
      <c r="A15" s="18">
        <f>IF($B15="","",ROW()-3)</f>
        <v/>
      </c>
      <c r="B15" s="19" t="n"/>
      <c r="C15" s="31" t="n"/>
      <c r="D15" s="5" t="n"/>
      <c r="E15" s="31" t="n"/>
      <c r="F15" s="23" t="n"/>
      <c r="G15" s="23" t="n"/>
      <c r="H15" s="5" t="n"/>
      <c r="I15" s="5" t="n"/>
      <c r="J15" s="19" t="n"/>
      <c r="K15" s="31" t="n"/>
    </row>
    <row r="16">
      <c r="A16" s="18">
        <f>IF($B16="","",ROW()-3)</f>
        <v/>
      </c>
      <c r="B16" s="19" t="n"/>
      <c r="C16" s="31" t="n"/>
      <c r="D16" s="5" t="n"/>
      <c r="E16" s="31" t="n"/>
      <c r="F16" s="23" t="n"/>
      <c r="G16" s="23" t="n"/>
      <c r="H16" s="5" t="n"/>
      <c r="I16" s="5" t="n"/>
      <c r="J16" s="19" t="n"/>
      <c r="K16" s="31" t="n"/>
    </row>
    <row r="17">
      <c r="A17" s="18">
        <f>IF($B17="","",ROW()-3)</f>
        <v/>
      </c>
      <c r="B17" s="19" t="n"/>
      <c r="C17" s="31" t="n"/>
      <c r="D17" s="5" t="n"/>
      <c r="E17" s="31" t="n"/>
      <c r="F17" s="23" t="n"/>
      <c r="G17" s="23" t="n"/>
      <c r="H17" s="5" t="n"/>
      <c r="I17" s="5" t="n"/>
      <c r="J17" s="19" t="n"/>
      <c r="K17" s="31" t="n"/>
    </row>
    <row r="18">
      <c r="A18" s="18">
        <f>IF($B18="","",ROW()-3)</f>
        <v/>
      </c>
      <c r="B18" s="19" t="n"/>
      <c r="C18" s="31" t="n"/>
      <c r="D18" s="5" t="n"/>
      <c r="E18" s="31" t="n"/>
      <c r="F18" s="23" t="n"/>
      <c r="G18" s="23" t="n"/>
      <c r="H18" s="5" t="n"/>
      <c r="I18" s="5" t="n"/>
      <c r="J18" s="19" t="n"/>
      <c r="K18" s="31" t="n"/>
    </row>
    <row r="19">
      <c r="A19" s="18">
        <f>IF($B19="","",ROW()-3)</f>
        <v/>
      </c>
      <c r="B19" s="19" t="n"/>
      <c r="C19" s="31" t="n"/>
      <c r="D19" s="5" t="n"/>
      <c r="E19" s="31" t="n"/>
      <c r="F19" s="23" t="n"/>
      <c r="G19" s="23" t="n"/>
      <c r="H19" s="5" t="n"/>
      <c r="I19" s="5" t="n"/>
      <c r="J19" s="19" t="n"/>
      <c r="K19" s="31" t="n"/>
    </row>
    <row r="20">
      <c r="A20" s="18">
        <f>IF($B20="","",ROW()-3)</f>
        <v/>
      </c>
      <c r="B20" s="19" t="n"/>
      <c r="C20" s="31" t="n"/>
      <c r="D20" s="5" t="n"/>
      <c r="E20" s="31" t="n"/>
      <c r="F20" s="23" t="n"/>
      <c r="G20" s="23" t="n"/>
      <c r="H20" s="5" t="n"/>
      <c r="I20" s="5" t="n"/>
      <c r="J20" s="19" t="n"/>
      <c r="K20" s="31" t="n"/>
    </row>
    <row r="21">
      <c r="A21" s="18">
        <f>IF($B21="","",ROW()-3)</f>
        <v/>
      </c>
      <c r="B21" s="19" t="n"/>
      <c r="C21" s="31" t="n"/>
      <c r="D21" s="5" t="n"/>
      <c r="E21" s="31" t="n"/>
      <c r="F21" s="23" t="n"/>
      <c r="G21" s="23" t="n"/>
      <c r="H21" s="5" t="n"/>
      <c r="I21" s="5" t="n"/>
      <c r="J21" s="19" t="n"/>
      <c r="K21" s="31" t="n"/>
    </row>
    <row r="22">
      <c r="A22" s="18">
        <f>IF($B22="","",ROW()-3)</f>
        <v/>
      </c>
      <c r="B22" s="19" t="n"/>
      <c r="C22" s="31" t="n"/>
      <c r="D22" s="5" t="n"/>
      <c r="E22" s="31" t="n"/>
      <c r="F22" s="23" t="n"/>
      <c r="G22" s="23" t="n"/>
      <c r="H22" s="5" t="n"/>
      <c r="I22" s="5" t="n"/>
      <c r="J22" s="19" t="n"/>
      <c r="K22" s="31" t="n"/>
    </row>
    <row r="23">
      <c r="A23" s="18">
        <f>IF($B23="","",ROW()-3)</f>
        <v/>
      </c>
      <c r="B23" s="19" t="n"/>
      <c r="C23" s="31" t="n"/>
      <c r="D23" s="5" t="n"/>
      <c r="E23" s="31" t="n"/>
      <c r="F23" s="23" t="n"/>
      <c r="G23" s="23" t="n"/>
      <c r="H23" s="5" t="n"/>
      <c r="I23" s="5" t="n"/>
      <c r="J23" s="19" t="n"/>
      <c r="K23" s="31" t="n"/>
    </row>
    <row r="24">
      <c r="A24" s="18">
        <f>IF($B24="","",ROW()-3)</f>
        <v/>
      </c>
      <c r="B24" s="19" t="n"/>
      <c r="C24" s="31" t="n"/>
      <c r="D24" s="5" t="n"/>
      <c r="E24" s="31" t="n"/>
      <c r="F24" s="23" t="n"/>
      <c r="G24" s="23" t="n"/>
      <c r="H24" s="5" t="n"/>
      <c r="I24" s="5" t="n"/>
      <c r="J24" s="19" t="n"/>
      <c r="K24" s="31" t="n"/>
    </row>
    <row r="25">
      <c r="A25" s="18">
        <f>IF($B25="","",ROW()-3)</f>
        <v/>
      </c>
      <c r="B25" s="19" t="n"/>
      <c r="C25" s="31" t="n"/>
      <c r="D25" s="5" t="n"/>
      <c r="E25" s="31" t="n"/>
      <c r="F25" s="23" t="n"/>
      <c r="G25" s="23" t="n"/>
      <c r="H25" s="5" t="n"/>
      <c r="I25" s="5" t="n"/>
      <c r="J25" s="19" t="n"/>
      <c r="K25" s="31" t="n"/>
    </row>
    <row r="26">
      <c r="A26" s="18">
        <f>IF($B26="","",ROW()-3)</f>
        <v/>
      </c>
      <c r="B26" s="19" t="n"/>
      <c r="C26" s="31" t="n"/>
      <c r="D26" s="5" t="n"/>
      <c r="E26" s="31" t="n"/>
      <c r="F26" s="23" t="n"/>
      <c r="G26" s="23" t="n"/>
      <c r="H26" s="5" t="n"/>
      <c r="I26" s="5" t="n"/>
      <c r="J26" s="19" t="n"/>
      <c r="K26" s="31" t="n"/>
    </row>
    <row r="27">
      <c r="A27" s="18">
        <f>IF($B27="","",ROW()-3)</f>
        <v/>
      </c>
      <c r="B27" s="19" t="n"/>
      <c r="C27" s="31" t="n"/>
      <c r="D27" s="5" t="n"/>
      <c r="E27" s="31" t="n"/>
      <c r="F27" s="23" t="n"/>
      <c r="G27" s="23" t="n"/>
      <c r="H27" s="5" t="n"/>
      <c r="I27" s="5" t="n"/>
      <c r="J27" s="19" t="n"/>
      <c r="K27" s="31" t="n"/>
    </row>
    <row r="28">
      <c r="A28" s="18">
        <f>IF($B28="","",ROW()-3)</f>
        <v/>
      </c>
      <c r="B28" s="19" t="n"/>
      <c r="C28" s="31" t="n"/>
      <c r="D28" s="5" t="n"/>
      <c r="E28" s="31" t="n"/>
      <c r="F28" s="23" t="n"/>
      <c r="G28" s="23" t="n"/>
      <c r="H28" s="5" t="n"/>
      <c r="I28" s="5" t="n"/>
      <c r="J28" s="19" t="n"/>
      <c r="K28" s="31" t="n"/>
    </row>
    <row r="29">
      <c r="A29" s="18">
        <f>IF($B29="","",ROW()-3)</f>
        <v/>
      </c>
      <c r="B29" s="19" t="n"/>
      <c r="C29" s="31" t="n"/>
      <c r="D29" s="5" t="n"/>
      <c r="E29" s="31" t="n"/>
      <c r="F29" s="23" t="n"/>
      <c r="G29" s="23" t="n"/>
      <c r="H29" s="5" t="n"/>
      <c r="I29" s="5" t="n"/>
      <c r="J29" s="19" t="n"/>
      <c r="K29" s="31" t="n"/>
    </row>
    <row r="30">
      <c r="A30" s="18">
        <f>IF($B30="","",ROW()-3)</f>
        <v/>
      </c>
      <c r="B30" s="19" t="n"/>
      <c r="C30" s="31" t="n"/>
      <c r="D30" s="5" t="n"/>
      <c r="E30" s="31" t="n"/>
      <c r="F30" s="23" t="n"/>
      <c r="G30" s="23" t="n"/>
      <c r="H30" s="5" t="n"/>
      <c r="I30" s="5" t="n"/>
      <c r="J30" s="19" t="n"/>
      <c r="K30" s="31" t="n"/>
    </row>
    <row r="31">
      <c r="A31" s="18">
        <f>IF($B31="","",ROW()-3)</f>
        <v/>
      </c>
      <c r="B31" s="19" t="n"/>
      <c r="C31" s="31" t="n"/>
      <c r="D31" s="5" t="n"/>
      <c r="E31" s="31" t="n"/>
      <c r="F31" s="23" t="n"/>
      <c r="G31" s="23" t="n"/>
      <c r="H31" s="5" t="n"/>
      <c r="I31" s="5" t="n"/>
      <c r="J31" s="19" t="n"/>
      <c r="K31" s="31" t="n"/>
    </row>
    <row r="32">
      <c r="A32" s="18">
        <f>IF($B32="","",ROW()-3)</f>
        <v/>
      </c>
      <c r="B32" s="19" t="n"/>
      <c r="C32" s="31" t="n"/>
      <c r="D32" s="5" t="n"/>
      <c r="E32" s="31" t="n"/>
      <c r="F32" s="23" t="n"/>
      <c r="G32" s="23" t="n"/>
      <c r="H32" s="5" t="n"/>
      <c r="I32" s="5" t="n"/>
      <c r="J32" s="19" t="n"/>
      <c r="K32" s="31" t="n"/>
    </row>
    <row r="33">
      <c r="A33" s="18">
        <f>IF($B33="","",ROW()-3)</f>
        <v/>
      </c>
      <c r="B33" s="19" t="n"/>
      <c r="C33" s="31" t="n"/>
      <c r="D33" s="5" t="n"/>
      <c r="E33" s="31" t="n"/>
      <c r="F33" s="23" t="n"/>
      <c r="G33" s="23" t="n"/>
      <c r="H33" s="5" t="n"/>
      <c r="I33" s="5" t="n"/>
      <c r="J33" s="19" t="n"/>
      <c r="K33" s="31" t="n"/>
    </row>
  </sheetData>
  <mergeCells count="2">
    <mergeCell ref="A2:K2"/>
    <mergeCell ref="A1:K1"/>
  </mergeCells>
  <conditionalFormatting sqref="H4:H33">
    <cfRule type="expression" priority="1" dxfId="0">
      <formula>EXACT($H4,"升为执行")</formula>
    </cfRule>
    <cfRule type="expression" priority="2" dxfId="5">
      <formula>EXACT($H4,"观察中")</formula>
    </cfRule>
    <cfRule type="expression" priority="3" dxfId="4">
      <formula>EXACT($H4,"已关闭")</formula>
    </cfRule>
  </conditionalFormatting>
  <dataValidations count="4">
    <dataValidation sqref="D4:D33" showDropDown="0" showInputMessage="0" showErrorMessage="1" allowBlank="1" type="list">
      <formula1>"表A,表B,表C,表D,表E,表G,表H,表L"</formula1>
    </dataValidation>
    <dataValidation sqref="H4:H33" showDropDown="0" showInputMessage="0" showErrorMessage="1" allowBlank="1" type="list">
      <formula1>"观察中,升为执行,已关闭"</formula1>
    </dataValidation>
    <dataValidation sqref="B4:B33" showDropDown="0" showInputMessage="0" showErrorMessage="0" allowBlank="1" type="date" operator="greaterThan">
      <formula1>DATE(2000,1,1)</formula1>
    </dataValidation>
    <dataValidation sqref="J4:J33" showDropDown="0" showInputMessage="0" showErrorMessage="0" allowBlank="1" type="date" operator="greaterThan">
      <formula1>DATE(2000,1,1)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2026-09-03T23:54:20Z</dcterms:created>
  <dcterms:modified xmlns:dcterms="http://purl.org/dc/terms/" xmlns:xsi="http://www.w3.org/2001/XMLSchema-instance" xsi:type="dcterms:W3CDTF">2026-09-03T23:54:20Z</dcterms:modified>
</cp:coreProperties>
</file>