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每日比价" sheetId="2" state="visible" r:id="rId2"/>
    <sheet xmlns:r="http://schemas.openxmlformats.org/officeDocument/2006/relationships" name="竞对档案" sheetId="3" state="visible" r:id="rId3"/>
    <sheet xmlns:r="http://schemas.openxmlformats.org/officeDocument/2006/relationships" name="ARI诊断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yyyy-mm-dd"/>
    <numFmt numFmtId="167" formatCode="0.0"/>
  </numFmts>
  <fonts count="10">
    <font>
      <name val="Calibri"/>
      <family val="2"/>
      <color theme="1"/>
      <sz val="11"/>
      <scheme val="minor"/>
    </font>
    <font>
      <name val="PingFang SC"/>
      <b val="1"/>
      <color rgb="00FFFFFF"/>
      <sz val="10"/>
    </font>
    <font>
      <name val="PingFang SC"/>
      <b val="1"/>
      <color rgb="00FFFFFF"/>
      <sz val="14"/>
    </font>
    <font>
      <name val="PingFang SC"/>
      <i val="1"/>
      <color rgb="0052606D"/>
      <sz val="10"/>
    </font>
    <font>
      <name val="PingFang SC"/>
      <i val="1"/>
      <color rgb="0052606D"/>
      <sz val="9"/>
    </font>
    <font>
      <name val="PingFang SC"/>
      <color rgb="001F2933"/>
      <sz val="10"/>
    </font>
    <font>
      <name val="PingFang SC"/>
      <b val="1"/>
      <color rgb="001F2933"/>
      <sz val="10"/>
    </font>
    <font>
      <name val="PingFang SC"/>
      <b val="1"/>
      <color rgb="001B3A5C"/>
      <sz val="10"/>
    </font>
    <font>
      <name val="PingFang SC"/>
      <b val="1"/>
      <color rgb="001B3A5C"/>
      <sz val="11"/>
    </font>
    <font>
      <name val="PingFang SC"/>
      <color rgb="0052606D"/>
      <sz val="9"/>
    </font>
  </fonts>
  <fills count="8">
    <fill>
      <patternFill/>
    </fill>
    <fill>
      <patternFill patternType="gray125"/>
    </fill>
    <fill>
      <patternFill patternType="solid">
        <fgColor rgb="001B3A5C"/>
        <bgColor rgb="001B3A5C"/>
      </patternFill>
    </fill>
    <fill>
      <patternFill patternType="solid">
        <fgColor rgb="00FFFFFF"/>
        <bgColor rgb="00FFFFFF"/>
      </patternFill>
    </fill>
    <fill>
      <patternFill patternType="solid">
        <fgColor rgb="00EDEDED"/>
        <bgColor rgb="00EDEDED"/>
      </patternFill>
    </fill>
    <fill>
      <patternFill patternType="solid">
        <fgColor rgb="00FFF7D6"/>
        <bgColor rgb="00FFF7D6"/>
      </patternFill>
    </fill>
    <fill>
      <patternFill patternType="solid">
        <fgColor rgb="00F5EDE0"/>
        <bgColor rgb="00F5EDE0"/>
      </patternFill>
    </fill>
    <fill>
      <patternFill patternType="solid">
        <fgColor rgb="002C5282"/>
        <bgColor rgb="002C5282"/>
      </patternFill>
    </fill>
  </fills>
  <borders count="6">
    <border>
      <left/>
      <right/>
      <top/>
      <bottom/>
      <diagonal/>
    </border>
    <border>
      <left style="thin">
        <color rgb="00E1E5EA"/>
      </left>
      <right style="thin">
        <color rgb="00E1E5EA"/>
      </right>
      <top style="thin">
        <color rgb="00E1E5EA"/>
      </top>
      <bottom style="thin">
        <color rgb="00E1E5EA"/>
      </bottom>
    </border>
    <border>
      <left/>
      <right/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/>
      <diagonal/>
    </border>
    <border>
      <left/>
      <right style="thin">
        <color rgb="00E1E5EA"/>
      </right>
      <top style="thin">
        <color rgb="00E1E5EA"/>
      </top>
      <bottom style="thin">
        <color rgb="00E1E5EA"/>
      </bottom>
      <diagonal/>
    </border>
    <border>
      <left/>
      <right/>
      <top style="thin">
        <color rgb="00E1E5EA"/>
      </top>
      <bottom style="thin">
        <color rgb="00E1E5EA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2" fillId="2" borderId="0" applyAlignment="1" pivotButton="0" quotePrefix="0" xfId="0">
      <alignment horizontal="left" vertical="center"/>
    </xf>
    <xf numFmtId="0" fontId="4" fillId="3" borderId="0" applyAlignment="1" pivotButton="0" quotePrefix="0" xfId="0">
      <alignment horizontal="left" vertical="center" wrapText="1"/>
    </xf>
    <xf numFmtId="0" fontId="8" fillId="6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center" vertical="center"/>
    </xf>
    <xf numFmtId="0" fontId="3" fillId="3" borderId="0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center" vertical="center"/>
    </xf>
    <xf numFmtId="3" fontId="5" fillId="5" borderId="1" applyAlignment="1" pivotButton="0" quotePrefix="0" xfId="0">
      <alignment horizontal="center" vertical="center"/>
    </xf>
    <xf numFmtId="4" fontId="5" fillId="3" borderId="1" applyAlignment="1" pivotButton="0" quotePrefix="0" xfId="0">
      <alignment horizontal="center" vertical="center"/>
    </xf>
    <xf numFmtId="167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1" fontId="5" fillId="3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3" fontId="3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 wrapText="1"/>
    </xf>
    <xf numFmtId="165" fontId="5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PingFang SC"/>
        <b val="1"/>
        <color rgb="002E7D74"/>
        <sz val="10"/>
      </font>
      <fill>
        <patternFill patternType="solid">
          <fgColor rgb="00DFF0ED"/>
          <bgColor rgb="00DFF0ED"/>
        </patternFill>
      </fill>
    </dxf>
    <dxf>
      <font>
        <name val="PingFang SC"/>
        <b val="1"/>
        <color rgb="00D98324"/>
        <sz val="10"/>
      </font>
      <fill>
        <patternFill patternType="solid">
          <fgColor rgb="00FCEFD9"/>
          <bgColor rgb="00FCEFD9"/>
        </patternFill>
      </fill>
    </dxf>
    <dxf>
      <font>
        <name val="PingFang SC"/>
        <b val="1"/>
        <color rgb="00C0392B"/>
        <sz val="10"/>
      </font>
      <fill>
        <patternFill patternType="solid">
          <fgColor rgb="00FBE3E0"/>
          <bgColor rgb="00FBE3E0"/>
        </patternFill>
      </fill>
    </dxf>
    <dxf>
      <font>
        <name val="PingFang SC"/>
        <b val="1"/>
        <color rgb="002F7A3E"/>
        <sz val="10"/>
      </font>
      <fill>
        <patternFill patternType="solid">
          <fgColor rgb="00E2F0E4"/>
          <bgColor rgb="00E2F0E4"/>
        </patternFill>
      </fill>
    </dxf>
    <dxf>
      <font>
        <name val="PingFang SC"/>
        <color rgb="0052606D"/>
        <sz val="10"/>
      </font>
      <fill>
        <patternFill patternType="solid">
          <fgColor rgb="00EDEDED"/>
          <bgColor rgb="00EDEDE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4" customWidth="1" min="3" max="3"/>
    <col width="34" customWidth="1" min="4" max="4"/>
    <col width="46" customWidth="1" min="5" max="5"/>
  </cols>
  <sheetData>
    <row r="1" ht="30" customHeight="1">
      <c r="A1" s="1" t="inlineStr">
        <is>
          <t>03 · 竞争比价监测表 ｜ 使用说明</t>
        </is>
      </c>
    </row>
    <row r="2" ht="26" customHeight="1">
      <c r="A2" s="2" t="inlineStr">
        <is>
          <t>不知道竞对今天卖多少钱，就不知道自己该卖多少钱。</t>
        </is>
      </c>
    </row>
    <row r="3" ht="22" customHeight="1">
      <c r="A3" s="3" t="inlineStr">
        <is>
          <t>一、用途</t>
        </is>
      </c>
    </row>
    <row r="4" ht="18" customHeight="1">
      <c r="A4" s="4" t="inlineStr">
        <is>
          <t>用于《法典》表 M 08:10 节点「采集竞争组合 5 家价格」，以及表 C（ARI）、表 D（MPI）的每日诊断。</t>
        </is>
      </c>
    </row>
    <row r="5" ht="18" customHeight="1">
      <c r="A5" s="4" t="inlineStr">
        <is>
          <t>「每日比价」页按 STD / SUP / DLX 三个房型层级采集本店与 5 家竞对的 BAR，按房量加权算出竞争组合均价与 ARI。</t>
        </is>
      </c>
    </row>
    <row r="6" ht="18" customHeight="1">
      <c r="A6" s="4" t="inlineStr">
        <is>
          <t>「竞对档案」页是 5 家竞对的固定参数（SPEC 2.4），房量列作为加权权重被引用。</t>
        </is>
      </c>
    </row>
    <row r="7" ht="18" customHeight="1">
      <c r="A7" s="4" t="inlineStr">
        <is>
          <t>「ARI诊断」页输入 ARI / MPI / 预测 OCC，自动查表 C 输出判定、动作与调整幅度。</t>
        </is>
      </c>
    </row>
    <row r="9" ht="22" customHeight="1">
      <c r="A9" s="3" t="inlineStr">
        <is>
          <t>二、填色规则</t>
        </is>
      </c>
    </row>
    <row r="10" ht="20" customHeight="1">
      <c r="A10" s="5" t="inlineStr"/>
      <c r="B10" s="6" t="inlineStr">
        <is>
          <t>输入区</t>
        </is>
      </c>
      <c r="C10" s="7" t="inlineStr">
        <is>
          <t>浅黄底 + 边框</t>
        </is>
      </c>
      <c r="D10" s="8" t="inlineStr">
        <is>
          <t>由学员填写，例如日期、房晚、价格</t>
        </is>
      </c>
    </row>
    <row r="11" ht="20" customHeight="1">
      <c r="A11" s="9" t="inlineStr"/>
      <c r="B11" s="6" t="inlineStr">
        <is>
          <t>公式区</t>
        </is>
      </c>
      <c r="C11" s="7" t="inlineStr">
        <is>
          <t>白底 + 边框</t>
        </is>
      </c>
      <c r="D11" s="8" t="inlineStr">
        <is>
          <t>已预置 Excel 公式，改动会导致结果错误，请勿手改</t>
        </is>
      </c>
    </row>
    <row r="12" ht="20" customHeight="1">
      <c r="A12" s="10" t="inlineStr"/>
      <c r="B12" s="6" t="inlineStr">
        <is>
          <t>参考区</t>
        </is>
      </c>
      <c r="C12" s="7" t="inlineStr">
        <is>
          <t>灰底 + 斜体</t>
        </is>
      </c>
      <c r="D12" s="8" t="inlineStr">
        <is>
          <t>SPEC 固定参数/判定表，一般不需要改动</t>
        </is>
      </c>
    </row>
    <row r="13" ht="20" customHeight="1">
      <c r="A13" s="11" t="inlineStr"/>
      <c r="B13" s="6" t="inlineStr">
        <is>
          <t>标题行</t>
        </is>
      </c>
      <c r="C13" s="7" t="inlineStr">
        <is>
          <t>深蓝底白字</t>
        </is>
      </c>
      <c r="D13" s="8" t="inlineStr">
        <is>
          <t>字段名，冻结在首行</t>
        </is>
      </c>
    </row>
    <row r="15" ht="22" customHeight="1">
      <c r="A15" s="3" t="inlineStr">
        <is>
          <t>三、字段字典</t>
        </is>
      </c>
    </row>
    <row r="16" ht="32" customHeight="1">
      <c r="A16" s="12" t="inlineStr">
        <is>
          <t>列</t>
        </is>
      </c>
      <c r="B16" s="12" t="inlineStr">
        <is>
          <t>字段名称</t>
        </is>
      </c>
      <c r="C16" s="12" t="inlineStr">
        <is>
          <t>类型</t>
        </is>
      </c>
      <c r="D16" s="12" t="inlineStr">
        <is>
          <t>口径 / 预置公式</t>
        </is>
      </c>
      <c r="E16" s="12" t="inlineStr">
        <is>
          <t>说明</t>
        </is>
      </c>
    </row>
    <row r="17" ht="20" customHeight="1">
      <c r="A17" s="13" t="inlineStr">
        <is>
          <t>A-C</t>
        </is>
      </c>
      <c r="B17" s="6" t="inlineStr">
        <is>
          <t>日期 / 星期 / 需求等级</t>
        </is>
      </c>
      <c r="C17" s="5" t="inlineStr">
        <is>
          <t>输入</t>
        </is>
      </c>
      <c r="D17" s="14" t="inlineStr">
        <is>
          <t>—</t>
        </is>
      </c>
      <c r="E17" s="15" t="inlineStr">
        <is>
          <t>需求等级按 SPEC 2.5 判 D1–D4</t>
        </is>
      </c>
    </row>
    <row r="18" ht="20" customHeight="1">
      <c r="A18" s="13" t="inlineStr">
        <is>
          <t>D-F</t>
        </is>
      </c>
      <c r="B18" s="6" t="inlineStr">
        <is>
          <t>本店 STD/SUP/DLX BAR</t>
        </is>
      </c>
      <c r="C18" s="5" t="inlineStr">
        <is>
          <t>输入</t>
        </is>
      </c>
      <c r="D18" s="14" t="inlineStr">
        <is>
          <t>—</t>
        </is>
      </c>
      <c r="E18" s="15" t="inlineStr">
        <is>
          <t>公开可订的最优可用房价</t>
        </is>
      </c>
    </row>
    <row r="19" ht="20" customHeight="1">
      <c r="A19" s="13" t="inlineStr">
        <is>
          <t>G</t>
        </is>
      </c>
      <c r="B19" s="6" t="inlineStr">
        <is>
          <t>本店加权 BAR</t>
        </is>
      </c>
      <c r="C19" s="9" t="inlineStr">
        <is>
          <t>公式</t>
        </is>
      </c>
      <c r="D19" s="14">
        <f>AVERAGE(D:F)</f>
        <v/>
      </c>
      <c r="E19" s="15" t="inlineStr">
        <is>
          <t>三房型层级等权平均</t>
        </is>
      </c>
    </row>
    <row r="20" ht="20" customHeight="1">
      <c r="A20" s="13" t="inlineStr">
        <is>
          <t>H-V</t>
        </is>
      </c>
      <c r="B20" s="6" t="inlineStr">
        <is>
          <t>5 家竞对 × 3 房型 BAR</t>
        </is>
      </c>
      <c r="C20" s="5" t="inlineStr">
        <is>
          <t>输入</t>
        </is>
      </c>
      <c r="D20" s="14" t="inlineStr">
        <is>
          <t>—</t>
        </is>
      </c>
      <c r="E20" s="15" t="inlineStr">
        <is>
          <t>每日 08:10 采集</t>
        </is>
      </c>
    </row>
    <row r="21" ht="20" customHeight="1">
      <c r="A21" s="13" t="inlineStr">
        <is>
          <t>W</t>
        </is>
      </c>
      <c r="B21" s="6" t="inlineStr">
        <is>
          <t>竞争组合加权均价</t>
        </is>
      </c>
      <c r="C21" s="9" t="inlineStr">
        <is>
          <t>公式</t>
        </is>
      </c>
      <c r="D21" s="14">
        <f>Σ(竞对三房型价之和 × 竞对房量) ÷ (3 × 房量合计)</f>
        <v/>
      </c>
      <c r="E21" s="15" t="inlineStr">
        <is>
          <t>按房量加权，非简单平均</t>
        </is>
      </c>
    </row>
    <row r="22" ht="20" customHeight="1">
      <c r="A22" s="13" t="inlineStr">
        <is>
          <t>X</t>
        </is>
      </c>
      <c r="B22" s="6" t="inlineStr">
        <is>
          <t>ARI（BAR 口径）</t>
        </is>
      </c>
      <c r="C22" s="9" t="inlineStr">
        <is>
          <t>公式</t>
        </is>
      </c>
      <c r="D22" s="14">
        <f>G ÷ W × 100</f>
        <v/>
      </c>
      <c r="E22" s="15" t="inlineStr">
        <is>
          <t>SPEC 3.1</t>
        </is>
      </c>
    </row>
    <row r="23" ht="20" customHeight="1">
      <c r="A23" s="13" t="inlineStr">
        <is>
          <t>Y</t>
        </is>
      </c>
      <c r="B23" s="6" t="inlineStr">
        <is>
          <t>ARI 环比</t>
        </is>
      </c>
      <c r="C23" s="9" t="inlineStr">
        <is>
          <t>公式</t>
        </is>
      </c>
      <c r="D23" s="14">
        <f>本行 ARI − 上行 ARI</f>
        <v/>
      </c>
      <c r="E23" s="15" t="inlineStr">
        <is>
          <t>涨红跌绿</t>
        </is>
      </c>
    </row>
    <row r="24" ht="20" customHeight="1">
      <c r="A24" s="13" t="inlineStr">
        <is>
          <t>AA</t>
        </is>
      </c>
      <c r="B24" s="6" t="inlineStr">
        <is>
          <t>ARI（实绩口径）</t>
        </is>
      </c>
      <c r="C24" s="9" t="inlineStr">
        <is>
          <t>公式</t>
        </is>
      </c>
      <c r="D24" s="14">
        <f>本店昨日 ADR ÷ W × 100</f>
        <v/>
      </c>
      <c r="E24" s="15" t="inlineStr">
        <is>
          <t>用实际 ADR，与日报一致</t>
        </is>
      </c>
    </row>
    <row r="25" ht="20" customHeight="1">
      <c r="A25" s="13" t="inlineStr">
        <is>
          <t>B-E(诊断页)</t>
        </is>
      </c>
      <c r="B25" s="6" t="inlineStr">
        <is>
          <t>ARI / MPI / 预测 OCC</t>
        </is>
      </c>
      <c r="C25" s="5" t="inlineStr">
        <is>
          <t>输入</t>
        </is>
      </c>
      <c r="D25" s="14" t="inlineStr">
        <is>
          <t>—</t>
        </is>
      </c>
      <c r="E25" s="15" t="inlineStr">
        <is>
          <t>三个输入驱动整行输出</t>
        </is>
      </c>
    </row>
    <row r="26" ht="20" customHeight="1">
      <c r="A26" s="13" t="inlineStr">
        <is>
          <t>F-H(诊断页)</t>
        </is>
      </c>
      <c r="B26" s="6" t="inlineStr">
        <is>
          <t>判定 / 动作 / 调整幅度</t>
        </is>
      </c>
      <c r="C26" s="9" t="inlineStr">
        <is>
          <t>公式</t>
        </is>
      </c>
      <c r="D26" s="14" t="inlineStr">
        <is>
          <t>嵌套 IF 实现表 C 七档</t>
        </is>
      </c>
      <c r="E26" s="15" t="inlineStr">
        <is>
          <t>幅度正=提价(红)，负=降价(绿)</t>
        </is>
      </c>
    </row>
    <row r="28" ht="22" customHeight="1">
      <c r="A28" s="3" t="inlineStr">
        <is>
          <t>四、使用步骤</t>
        </is>
      </c>
    </row>
    <row r="29" ht="20" customHeight="1">
      <c r="A29" s="16" t="n">
        <v>1</v>
      </c>
      <c r="B29" s="8" t="inlineStr">
        <is>
          <t>在「竞对档案」页确认 5 家竞对的房量与平峰 BAR（默认取自 SPEC 2.4）。</t>
        </is>
      </c>
    </row>
    <row r="30" ht="20" customHeight="1">
      <c r="A30" s="16" t="n">
        <v>2</v>
      </c>
      <c r="B30" s="8" t="inlineStr">
        <is>
          <t>每日 08:10 采集 5 家竞对 STD / SUP / DLX 的 BAR，填入「每日比价」页黄底区。</t>
        </is>
      </c>
    </row>
    <row r="31" ht="20" customHeight="1">
      <c r="A31" s="16" t="n">
        <v>3</v>
      </c>
      <c r="B31" s="8" t="inlineStr">
        <is>
          <t>读 W 列组合加权均价与 X 列 ARI；把 ARI 抄到「ARI诊断」页 B 列，同时填 C 列 MPI 与 E 列预测 OCC。</t>
        </is>
      </c>
    </row>
    <row r="32" ht="20" customHeight="1">
      <c r="A32" s="16" t="n">
        <v>4</v>
      </c>
      <c r="B32" s="8" t="inlineStr">
        <is>
          <t>读「建议动作」列，按《法典》表 O 与表 A 冲突时取优先级：表 A &gt; 表 C。</t>
        </is>
      </c>
    </row>
    <row r="33" ht="20" customHeight="1">
      <c r="A33" s="16" t="n">
        <v>5</v>
      </c>
      <c r="B33" s="8" t="inlineStr">
        <is>
          <t>动作写入 04 号《调价台账》，未执行的记入「观察清单」。</t>
        </is>
      </c>
    </row>
    <row r="35" ht="22" customHeight="1">
      <c r="A35" s="3" t="inlineStr">
        <is>
          <t>五、关联《收益管理操作法典》</t>
        </is>
      </c>
    </row>
    <row r="36" ht="18" customHeight="1">
      <c r="A36" s="4" t="inlineStr">
        <is>
          <t>表 C · 价格指数（ARI）判定表 —— 已内嵌在「ARI诊断」页底部作参考，并用嵌套 IF 实现自动查表。</t>
        </is>
      </c>
    </row>
    <row r="37" ht="18" customHeight="1">
      <c r="A37" s="4" t="inlineStr">
        <is>
          <t>表 D · 市场渗透指数（MPI）判定表 —— MPI 列读出后查表 D（在 01 号日报套用）。</t>
        </is>
      </c>
    </row>
    <row r="38" ht="18" customHeight="1">
      <c r="A38" s="4" t="inlineStr">
        <is>
          <t>表 O · 决策优先级 —— 表 C 优先级 4，低于表 A（3）与表 B（2），不得与表 A 叠加执行。</t>
        </is>
      </c>
    </row>
    <row r="39" ht="18" customHeight="1">
      <c r="A39" s="4" t="inlineStr">
        <is>
          <t>表 M · 08:10 节点要求 20 分钟内完成比价采集。</t>
        </is>
      </c>
    </row>
    <row r="41" ht="18" customHeight="1">
      <c r="A41" s="17" t="inlineStr">
        <is>
          <t>杭州滨江云璟酒店 · 320 间房 · 中高端全服务 ｜ 酒店收益管理学院 HRMA ｜ 口径以 SPEC.md 为准</t>
        </is>
      </c>
    </row>
  </sheetData>
  <mergeCells count="25">
    <mergeCell ref="A39:E39"/>
    <mergeCell ref="D10:E10"/>
    <mergeCell ref="A15:E15"/>
    <mergeCell ref="B30:E30"/>
    <mergeCell ref="B33:E33"/>
    <mergeCell ref="A1:E1"/>
    <mergeCell ref="A36:E36"/>
    <mergeCell ref="A6:E6"/>
    <mergeCell ref="B32:E32"/>
    <mergeCell ref="A7:E7"/>
    <mergeCell ref="D11:E11"/>
    <mergeCell ref="D13:E13"/>
    <mergeCell ref="A41:E41"/>
    <mergeCell ref="A37:E37"/>
    <mergeCell ref="A3:E3"/>
    <mergeCell ref="B31:E31"/>
    <mergeCell ref="A2:E2"/>
    <mergeCell ref="A5:E5"/>
    <mergeCell ref="D12:E12"/>
    <mergeCell ref="A35:E35"/>
    <mergeCell ref="A4:E4"/>
    <mergeCell ref="A38:E38"/>
    <mergeCell ref="A28:E28"/>
    <mergeCell ref="B29:E29"/>
    <mergeCell ref="A9:E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33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7" customWidth="1" min="2" max="2"/>
    <col width="8" customWidth="1" min="3" max="3"/>
    <col width="9" customWidth="1" min="4" max="4"/>
    <col width="9" customWidth="1" min="5" max="5"/>
    <col width="9" customWidth="1" min="6" max="6"/>
    <col width="11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12" customWidth="1" min="23" max="23"/>
    <col width="11" customWidth="1" min="24" max="24"/>
    <col width="10" customWidth="1" min="25" max="25"/>
    <col width="11" customWidth="1" min="26" max="26"/>
    <col width="11" customWidth="1" min="27" max="27"/>
    <col width="26" customWidth="1" min="28" max="28"/>
  </cols>
  <sheetData>
    <row r="1" ht="30" customHeight="1">
      <c r="A1" s="1" t="inlineStr">
        <is>
          <t>每日竞争比价监测表 · 本店 vs 5 家竞对</t>
        </is>
      </c>
    </row>
    <row r="2" ht="26" customHeight="1">
      <c r="A2" s="2" t="inlineStr">
        <is>
          <t>黄底=输入（每日采集的 BAR）。白底=公式：组合加权均价按竞对房量加权，ARI = 本店加权 BAR ÷ 组合加权均价 × 100。</t>
        </is>
      </c>
    </row>
    <row r="3" ht="40" customHeight="1">
      <c r="A3" s="12" t="inlineStr">
        <is>
          <t>日期</t>
        </is>
      </c>
      <c r="B3" s="12" t="inlineStr">
        <is>
          <t>星期</t>
        </is>
      </c>
      <c r="C3" s="12" t="inlineStr">
        <is>
          <t>需求
等级</t>
        </is>
      </c>
      <c r="D3" s="12" t="inlineStr">
        <is>
          <t>本店
STD</t>
        </is>
      </c>
      <c r="E3" s="12" t="inlineStr">
        <is>
          <t>本店
SUP</t>
        </is>
      </c>
      <c r="F3" s="12" t="inlineStr">
        <is>
          <t>本店
DLX</t>
        </is>
      </c>
      <c r="G3" s="12" t="inlineStr">
        <is>
          <t>本店
加权BAR</t>
        </is>
      </c>
      <c r="H3" s="12" t="inlineStr">
        <is>
          <t>A
STD</t>
        </is>
      </c>
      <c r="I3" s="12" t="inlineStr">
        <is>
          <t>A
SUP</t>
        </is>
      </c>
      <c r="J3" s="12" t="inlineStr">
        <is>
          <t>A
DLX</t>
        </is>
      </c>
      <c r="K3" s="12" t="inlineStr">
        <is>
          <t>B
STD</t>
        </is>
      </c>
      <c r="L3" s="12" t="inlineStr">
        <is>
          <t>B
SUP</t>
        </is>
      </c>
      <c r="M3" s="12" t="inlineStr">
        <is>
          <t>B
DLX</t>
        </is>
      </c>
      <c r="N3" s="12" t="inlineStr">
        <is>
          <t>C
STD</t>
        </is>
      </c>
      <c r="O3" s="12" t="inlineStr">
        <is>
          <t>C
SUP</t>
        </is>
      </c>
      <c r="P3" s="12" t="inlineStr">
        <is>
          <t>C
DLX</t>
        </is>
      </c>
      <c r="Q3" s="12" t="inlineStr">
        <is>
          <t>D
STD</t>
        </is>
      </c>
      <c r="R3" s="12" t="inlineStr">
        <is>
          <t>D
SUP</t>
        </is>
      </c>
      <c r="S3" s="12" t="inlineStr">
        <is>
          <t>D
DLX</t>
        </is>
      </c>
      <c r="T3" s="12" t="inlineStr">
        <is>
          <t>E
STD</t>
        </is>
      </c>
      <c r="U3" s="12" t="inlineStr">
        <is>
          <t>E
SUP</t>
        </is>
      </c>
      <c r="V3" s="12" t="inlineStr">
        <is>
          <t>E
DLX</t>
        </is>
      </c>
      <c r="W3" s="12" t="inlineStr">
        <is>
          <t>竞争组合
加权均价</t>
        </is>
      </c>
      <c r="X3" s="12" t="inlineStr">
        <is>
          <t>ARI
(BAR口径)</t>
        </is>
      </c>
      <c r="Y3" s="12" t="inlineStr">
        <is>
          <t>ARI
环比</t>
        </is>
      </c>
      <c r="Z3" s="12" t="inlineStr">
        <is>
          <t>本店昨日
ADR</t>
        </is>
      </c>
      <c r="AA3" s="12" t="inlineStr">
        <is>
          <t>ARI
(实绩口径)</t>
        </is>
      </c>
      <c r="AB3" s="12" t="inlineStr">
        <is>
          <t>备注</t>
        </is>
      </c>
    </row>
    <row r="4">
      <c r="A4" s="18" t="n">
        <v>46082</v>
      </c>
      <c r="B4" s="9">
        <f>IF($A4="","",CHOOSE(WEEKDAY(A4,2),"周一","周二","周三","周四","周五","周六","周日"))</f>
        <v/>
      </c>
      <c r="C4" s="5" t="inlineStr">
        <is>
          <t>D4</t>
        </is>
      </c>
      <c r="D4" s="19" t="n">
        <v>457</v>
      </c>
      <c r="E4" s="19" t="n">
        <v>524</v>
      </c>
      <c r="F4" s="19" t="n">
        <v>662</v>
      </c>
      <c r="G4" s="20">
        <f>IFERROR(AVERAGE($D4:$F4),"")</f>
        <v/>
      </c>
      <c r="H4" s="19" t="n">
        <v>450</v>
      </c>
      <c r="I4" s="19" t="n">
        <v>540</v>
      </c>
      <c r="J4" s="19" t="n">
        <v>650</v>
      </c>
      <c r="K4" s="19" t="n">
        <v>480</v>
      </c>
      <c r="L4" s="19" t="n">
        <v>560</v>
      </c>
      <c r="M4" s="19" t="n">
        <v>710</v>
      </c>
      <c r="N4" s="19" t="n">
        <v>400</v>
      </c>
      <c r="O4" s="19" t="n">
        <v>470</v>
      </c>
      <c r="P4" s="19" t="n">
        <v>560</v>
      </c>
      <c r="Q4" s="19" t="n">
        <v>610</v>
      </c>
      <c r="R4" s="19" t="n">
        <v>710</v>
      </c>
      <c r="S4" s="19" t="n">
        <v>900</v>
      </c>
      <c r="T4" s="19" t="n">
        <v>430</v>
      </c>
      <c r="U4" s="19" t="n">
        <v>500</v>
      </c>
      <c r="V4" s="19" t="n">
        <v>610</v>
      </c>
      <c r="W4" s="20">
        <f>IFERROR(((G4+H4+I4)*竞对档案!$D$4+(J4+K4+L4)*竞对档案!$D$5+(M4+N4+O4)*竞对档案!$D$6+(P4+Q4+R4)*竞对档案!$D$7+(S4+T4+U4)*竞对档案!$D$8)/(3*竞对档案!$D$9),"")</f>
        <v/>
      </c>
      <c r="X4" s="21">
        <f>IFERROR(J4/V4*100,"")</f>
        <v/>
      </c>
      <c r="Y4" s="22" t="n"/>
      <c r="Z4" s="19" t="n">
        <v>538</v>
      </c>
      <c r="AA4" s="21">
        <f>IFERROR(Z4/V4*100,"")</f>
        <v/>
      </c>
      <c r="AB4" s="23" t="n"/>
    </row>
    <row r="5">
      <c r="A5" s="18" t="n">
        <v>46083</v>
      </c>
      <c r="B5" s="9">
        <f>IF($A5="","",CHOOSE(WEEKDAY(A5,2),"周一","周二","周三","周四","周五","周六","周日"))</f>
        <v/>
      </c>
      <c r="C5" s="5" t="inlineStr">
        <is>
          <t>D4</t>
        </is>
      </c>
      <c r="D5" s="19" t="n">
        <v>446</v>
      </c>
      <c r="E5" s="19" t="n">
        <v>524</v>
      </c>
      <c r="F5" s="19" t="n">
        <v>652</v>
      </c>
      <c r="G5" s="20">
        <f>IFERROR(AVERAGE($D5:$F5),"")</f>
        <v/>
      </c>
      <c r="H5" s="19" t="n">
        <v>460</v>
      </c>
      <c r="I5" s="19" t="n">
        <v>520</v>
      </c>
      <c r="J5" s="19" t="n">
        <v>650</v>
      </c>
      <c r="K5" s="19" t="n">
        <v>480</v>
      </c>
      <c r="L5" s="19" t="n">
        <v>570</v>
      </c>
      <c r="M5" s="19" t="n">
        <v>690</v>
      </c>
      <c r="N5" s="19" t="n">
        <v>390</v>
      </c>
      <c r="O5" s="19" t="n">
        <v>450</v>
      </c>
      <c r="P5" s="19" t="n">
        <v>570</v>
      </c>
      <c r="Q5" s="19" t="n">
        <v>620</v>
      </c>
      <c r="R5" s="19" t="n">
        <v>730</v>
      </c>
      <c r="S5" s="19" t="n">
        <v>930</v>
      </c>
      <c r="T5" s="19" t="n">
        <v>440</v>
      </c>
      <c r="U5" s="19" t="n">
        <v>510</v>
      </c>
      <c r="V5" s="19" t="n">
        <v>600</v>
      </c>
      <c r="W5" s="20">
        <f>IFERROR(((G5+H5+I5)*竞对档案!$D$4+(J5+K5+L5)*竞对档案!$D$5+(M5+N5+O5)*竞对档案!$D$6+(P5+Q5+R5)*竞对档案!$D$7+(S5+T5+U5)*竞对档案!$D$8)/(3*竞对档案!$D$9),"")</f>
        <v/>
      </c>
      <c r="X5" s="21">
        <f>IFERROR(J5/V5*100,"")</f>
        <v/>
      </c>
      <c r="Y5" s="22">
        <f>IFERROR(X5-X4,"")</f>
        <v/>
      </c>
      <c r="Z5" s="19" t="n">
        <v>550</v>
      </c>
      <c r="AA5" s="21">
        <f>IFERROR(Z5/V5*100,"")</f>
        <v/>
      </c>
      <c r="AB5" s="23" t="n"/>
    </row>
    <row r="6">
      <c r="A6" s="18" t="n">
        <v>46084</v>
      </c>
      <c r="B6" s="9">
        <f>IF($A6="","",CHOOSE(WEEKDAY(A6,2),"周一","周二","周三","周四","周五","周六","周日"))</f>
        <v/>
      </c>
      <c r="C6" s="5" t="inlineStr">
        <is>
          <t>D4</t>
        </is>
      </c>
      <c r="D6" s="19" t="n">
        <v>454</v>
      </c>
      <c r="E6" s="19" t="n">
        <v>523</v>
      </c>
      <c r="F6" s="19" t="n">
        <v>646</v>
      </c>
      <c r="G6" s="20">
        <f>IFERROR(AVERAGE($D6:$F6),"")</f>
        <v/>
      </c>
      <c r="H6" s="19" t="n">
        <v>460</v>
      </c>
      <c r="I6" s="19" t="n">
        <v>550</v>
      </c>
      <c r="J6" s="19" t="n">
        <v>660</v>
      </c>
      <c r="K6" s="19" t="n">
        <v>480</v>
      </c>
      <c r="L6" s="19" t="n">
        <v>550</v>
      </c>
      <c r="M6" s="19" t="n">
        <v>690</v>
      </c>
      <c r="N6" s="19" t="n">
        <v>390</v>
      </c>
      <c r="O6" s="19" t="n">
        <v>460</v>
      </c>
      <c r="P6" s="19" t="n">
        <v>560</v>
      </c>
      <c r="Q6" s="19" t="n">
        <v>600</v>
      </c>
      <c r="R6" s="19" t="n">
        <v>740</v>
      </c>
      <c r="S6" s="19" t="n">
        <v>880</v>
      </c>
      <c r="T6" s="19" t="n">
        <v>440</v>
      </c>
      <c r="U6" s="19" t="n">
        <v>500</v>
      </c>
      <c r="V6" s="19" t="n">
        <v>620</v>
      </c>
      <c r="W6" s="20">
        <f>IFERROR(((G6+H6+I6)*竞对档案!$D$4+(J6+K6+L6)*竞对档案!$D$5+(M6+N6+O6)*竞对档案!$D$6+(P6+Q6+R6)*竞对档案!$D$7+(S6+T6+U6)*竞对档案!$D$8)/(3*竞对档案!$D$9),"")</f>
        <v/>
      </c>
      <c r="X6" s="21">
        <f>IFERROR(J6/V6*100,"")</f>
        <v/>
      </c>
      <c r="Y6" s="22">
        <f>IFERROR(X6-X5,"")</f>
        <v/>
      </c>
      <c r="Z6" s="19" t="n">
        <v>523</v>
      </c>
      <c r="AA6" s="21">
        <f>IFERROR(Z6/V6*100,"")</f>
        <v/>
      </c>
      <c r="AB6" s="23" t="n"/>
    </row>
    <row r="7">
      <c r="A7" s="18" t="n">
        <v>46085</v>
      </c>
      <c r="B7" s="9">
        <f>IF($A7="","",CHOOSE(WEEKDAY(A7,2),"周一","周二","周三","周四","周五","周六","周日"))</f>
        <v/>
      </c>
      <c r="C7" s="5" t="inlineStr">
        <is>
          <t>D4</t>
        </is>
      </c>
      <c r="D7" s="19" t="n">
        <v>446</v>
      </c>
      <c r="E7" s="19" t="n">
        <v>526</v>
      </c>
      <c r="F7" s="19" t="n">
        <v>649</v>
      </c>
      <c r="G7" s="20">
        <f>IFERROR(AVERAGE($D7:$F7),"")</f>
        <v/>
      </c>
      <c r="H7" s="19" t="n">
        <v>470</v>
      </c>
      <c r="I7" s="19" t="n">
        <v>530</v>
      </c>
      <c r="J7" s="19" t="n">
        <v>660</v>
      </c>
      <c r="K7" s="19" t="n">
        <v>490</v>
      </c>
      <c r="L7" s="19" t="n">
        <v>580</v>
      </c>
      <c r="M7" s="19" t="n">
        <v>710</v>
      </c>
      <c r="N7" s="19" t="n">
        <v>400</v>
      </c>
      <c r="O7" s="19" t="n">
        <v>460</v>
      </c>
      <c r="P7" s="19" t="n">
        <v>570</v>
      </c>
      <c r="Q7" s="19" t="n">
        <v>620</v>
      </c>
      <c r="R7" s="19" t="n">
        <v>740</v>
      </c>
      <c r="S7" s="19" t="n">
        <v>920</v>
      </c>
      <c r="T7" s="19" t="n">
        <v>450</v>
      </c>
      <c r="U7" s="19" t="n">
        <v>510</v>
      </c>
      <c r="V7" s="19" t="n">
        <v>620</v>
      </c>
      <c r="W7" s="20">
        <f>IFERROR(((G7+H7+I7)*竞对档案!$D$4+(J7+K7+L7)*竞对档案!$D$5+(M7+N7+O7)*竞对档案!$D$6+(P7+Q7+R7)*竞对档案!$D$7+(S7+T7+U7)*竞对档案!$D$8)/(3*竞对档案!$D$9),"")</f>
        <v/>
      </c>
      <c r="X7" s="21">
        <f>IFERROR(J7/V7*100,"")</f>
        <v/>
      </c>
      <c r="Y7" s="22">
        <f>IFERROR(X7-X6,"")</f>
        <v/>
      </c>
      <c r="Z7" s="19" t="n">
        <v>533</v>
      </c>
      <c r="AA7" s="21">
        <f>IFERROR(Z7/V7*100,"")</f>
        <v/>
      </c>
      <c r="AB7" s="23" t="n"/>
    </row>
    <row r="8">
      <c r="A8" s="18" t="n">
        <v>46086</v>
      </c>
      <c r="B8" s="9">
        <f>IF($A8="","",CHOOSE(WEEKDAY(A8,2),"周一","周二","周三","周四","周五","周六","周日"))</f>
        <v/>
      </c>
      <c r="C8" s="5" t="inlineStr">
        <is>
          <t>D4</t>
        </is>
      </c>
      <c r="D8" s="19" t="n">
        <v>456</v>
      </c>
      <c r="E8" s="19" t="n">
        <v>523</v>
      </c>
      <c r="F8" s="19" t="n">
        <v>641</v>
      </c>
      <c r="G8" s="20">
        <f>IFERROR(AVERAGE($D8:$F8),"")</f>
        <v/>
      </c>
      <c r="H8" s="19" t="n">
        <v>470</v>
      </c>
      <c r="I8" s="19" t="n">
        <v>520</v>
      </c>
      <c r="J8" s="19" t="n">
        <v>670</v>
      </c>
      <c r="K8" s="19" t="n">
        <v>480</v>
      </c>
      <c r="L8" s="19" t="n">
        <v>570</v>
      </c>
      <c r="M8" s="19" t="n">
        <v>700</v>
      </c>
      <c r="N8" s="19" t="n">
        <v>390</v>
      </c>
      <c r="O8" s="19" t="n">
        <v>470</v>
      </c>
      <c r="P8" s="19" t="n">
        <v>570</v>
      </c>
      <c r="Q8" s="19" t="n">
        <v>620</v>
      </c>
      <c r="R8" s="19" t="n">
        <v>710</v>
      </c>
      <c r="S8" s="19" t="n">
        <v>920</v>
      </c>
      <c r="T8" s="19" t="n">
        <v>450</v>
      </c>
      <c r="U8" s="19" t="n">
        <v>520</v>
      </c>
      <c r="V8" s="19" t="n">
        <v>620</v>
      </c>
      <c r="W8" s="20">
        <f>IFERROR(((G8+H8+I8)*竞对档案!$D$4+(J8+K8+L8)*竞对档案!$D$5+(M8+N8+O8)*竞对档案!$D$6+(P8+Q8+R8)*竞对档案!$D$7+(S8+T8+U8)*竞对档案!$D$8)/(3*竞对档案!$D$9),"")</f>
        <v/>
      </c>
      <c r="X8" s="21">
        <f>IFERROR(J8/V8*100,"")</f>
        <v/>
      </c>
      <c r="Y8" s="22">
        <f>IFERROR(X8-X7,"")</f>
        <v/>
      </c>
      <c r="Z8" s="19" t="n">
        <v>533</v>
      </c>
      <c r="AA8" s="21">
        <f>IFERROR(Z8/V8*100,"")</f>
        <v/>
      </c>
      <c r="AB8" s="23" t="n"/>
    </row>
    <row r="9">
      <c r="A9" s="18" t="n">
        <v>46087</v>
      </c>
      <c r="B9" s="9">
        <f>IF($A9="","",CHOOSE(WEEKDAY(A9,2),"周一","周二","周三","周四","周五","周六","周日"))</f>
        <v/>
      </c>
      <c r="C9" s="5" t="inlineStr">
        <is>
          <t>D2</t>
        </is>
      </c>
      <c r="D9" s="19" t="n">
        <v>896</v>
      </c>
      <c r="E9" s="19" t="n">
        <v>1015</v>
      </c>
      <c r="F9" s="19" t="n">
        <v>1228</v>
      </c>
      <c r="G9" s="20">
        <f>IFERROR(AVERAGE($D9:$F9),"")</f>
        <v/>
      </c>
      <c r="H9" s="19" t="n">
        <v>640</v>
      </c>
      <c r="I9" s="19" t="n">
        <v>730</v>
      </c>
      <c r="J9" s="19" t="n">
        <v>920</v>
      </c>
      <c r="K9" s="19" t="n">
        <v>680</v>
      </c>
      <c r="L9" s="19" t="n">
        <v>790</v>
      </c>
      <c r="M9" s="19" t="n">
        <v>940</v>
      </c>
      <c r="N9" s="19" t="n">
        <v>560</v>
      </c>
      <c r="O9" s="19" t="n">
        <v>640</v>
      </c>
      <c r="P9" s="19" t="n">
        <v>810</v>
      </c>
      <c r="Q9" s="19" t="n">
        <v>830</v>
      </c>
      <c r="R9" s="19" t="n">
        <v>1000</v>
      </c>
      <c r="S9" s="19" t="n">
        <v>1310</v>
      </c>
      <c r="T9" s="19" t="n">
        <v>630</v>
      </c>
      <c r="U9" s="19" t="n">
        <v>700</v>
      </c>
      <c r="V9" s="19" t="n">
        <v>880</v>
      </c>
      <c r="W9" s="20">
        <f>IFERROR(((G9+H9+I9)*竞对档案!$D$4+(J9+K9+L9)*竞对档案!$D$5+(M9+N9+O9)*竞对档案!$D$6+(P9+Q9+R9)*竞对档案!$D$7+(S9+T9+U9)*竞对档案!$D$8)/(3*竞对档案!$D$9),"")</f>
        <v/>
      </c>
      <c r="X9" s="21">
        <f>IFERROR(J9/V9*100,"")</f>
        <v/>
      </c>
      <c r="Y9" s="22">
        <f>IFERROR(X9-X8,"")</f>
        <v/>
      </c>
      <c r="Z9" s="19" t="n">
        <v>1070</v>
      </c>
      <c r="AA9" s="21">
        <f>IFERROR(Z9/V9*100,"")</f>
        <v/>
      </c>
      <c r="AB9" s="23" t="n"/>
    </row>
    <row r="10">
      <c r="A10" s="18" t="n">
        <v>46088</v>
      </c>
      <c r="B10" s="9">
        <f>IF($A10="","",CHOOSE(WEEKDAY(A10,2),"周一","周二","周三","周四","周五","周六","周日"))</f>
        <v/>
      </c>
      <c r="C10" s="5" t="inlineStr">
        <is>
          <t>D2</t>
        </is>
      </c>
      <c r="D10" s="19" t="n">
        <v>863</v>
      </c>
      <c r="E10" s="19" t="n">
        <v>1023</v>
      </c>
      <c r="F10" s="19" t="n">
        <v>1250</v>
      </c>
      <c r="G10" s="20">
        <f>IFERROR(AVERAGE($D10:$F10),"")</f>
        <v/>
      </c>
      <c r="H10" s="19" t="n">
        <v>640</v>
      </c>
      <c r="I10" s="19" t="n">
        <v>770</v>
      </c>
      <c r="J10" s="19" t="n">
        <v>890</v>
      </c>
      <c r="K10" s="19" t="n">
        <v>700</v>
      </c>
      <c r="L10" s="19" t="n">
        <v>820</v>
      </c>
      <c r="M10" s="19" t="n">
        <v>980</v>
      </c>
      <c r="N10" s="19" t="n">
        <v>540</v>
      </c>
      <c r="O10" s="19" t="n">
        <v>650</v>
      </c>
      <c r="P10" s="19" t="n">
        <v>820</v>
      </c>
      <c r="Q10" s="19" t="n">
        <v>870</v>
      </c>
      <c r="R10" s="19" t="n">
        <v>1000</v>
      </c>
      <c r="S10" s="19" t="n">
        <v>1240</v>
      </c>
      <c r="T10" s="19" t="n">
        <v>610</v>
      </c>
      <c r="U10" s="19" t="n">
        <v>700</v>
      </c>
      <c r="V10" s="19" t="n">
        <v>830</v>
      </c>
      <c r="W10" s="20">
        <f>IFERROR(((G10+H10+I10)*竞对档案!$D$4+(J10+K10+L10)*竞对档案!$D$5+(M10+N10+O10)*竞对档案!$D$6+(P10+Q10+R10)*竞对档案!$D$7+(S10+T10+U10)*竞对档案!$D$8)/(3*竞对档案!$D$9),"")</f>
        <v/>
      </c>
      <c r="X10" s="21">
        <f>IFERROR(J10/V10*100,"")</f>
        <v/>
      </c>
      <c r="Y10" s="22">
        <f>IFERROR(X10-X9,"")</f>
        <v/>
      </c>
      <c r="Z10" s="19" t="n">
        <v>994</v>
      </c>
      <c r="AA10" s="21">
        <f>IFERROR(Z10/V10*100,"")</f>
        <v/>
      </c>
      <c r="AB10" s="23" t="n"/>
    </row>
    <row r="11">
      <c r="A11" s="18" t="n">
        <v>46089</v>
      </c>
      <c r="B11" s="9">
        <f>IF($A11="","",CHOOSE(WEEKDAY(A11,2),"周一","周二","周三","周四","周五","周六","周日"))</f>
        <v/>
      </c>
      <c r="C11" s="5" t="inlineStr">
        <is>
          <t>D3</t>
        </is>
      </c>
      <c r="D11" s="19" t="n">
        <v>618</v>
      </c>
      <c r="E11" s="19" t="n">
        <v>740</v>
      </c>
      <c r="F11" s="19" t="n">
        <v>899</v>
      </c>
      <c r="G11" s="20">
        <f>IFERROR(AVERAGE($D11:$F11),"")</f>
        <v/>
      </c>
      <c r="H11" s="19" t="n">
        <v>560</v>
      </c>
      <c r="I11" s="19" t="n">
        <v>660</v>
      </c>
      <c r="J11" s="19" t="n">
        <v>800</v>
      </c>
      <c r="K11" s="19" t="n">
        <v>590</v>
      </c>
      <c r="L11" s="19" t="n">
        <v>700</v>
      </c>
      <c r="M11" s="19" t="n">
        <v>840</v>
      </c>
      <c r="N11" s="19" t="n">
        <v>470</v>
      </c>
      <c r="O11" s="19" t="n">
        <v>560</v>
      </c>
      <c r="P11" s="19" t="n">
        <v>690</v>
      </c>
      <c r="Q11" s="19" t="n">
        <v>760</v>
      </c>
      <c r="R11" s="19" t="n">
        <v>870</v>
      </c>
      <c r="S11" s="19" t="n">
        <v>1130</v>
      </c>
      <c r="T11" s="19" t="n">
        <v>550</v>
      </c>
      <c r="U11" s="19" t="n">
        <v>640</v>
      </c>
      <c r="V11" s="19" t="n">
        <v>730</v>
      </c>
      <c r="W11" s="20">
        <f>IFERROR(((G11+H11+I11)*竞对档案!$D$4+(J11+K11+L11)*竞对档案!$D$5+(M11+N11+O11)*竞对档案!$D$6+(P11+Q11+R11)*竞对档案!$D$7+(S11+T11+U11)*竞对档案!$D$8)/(3*竞对档案!$D$9),"")</f>
        <v/>
      </c>
      <c r="X11" s="21">
        <f>IFERROR(J11/V11*100,"")</f>
        <v/>
      </c>
      <c r="Y11" s="22">
        <f>IFERROR(X11-X10,"")</f>
        <v/>
      </c>
      <c r="Z11" s="19" t="n">
        <v>722</v>
      </c>
      <c r="AA11" s="21">
        <f>IFERROR(Z11/V11*100,"")</f>
        <v/>
      </c>
      <c r="AB11" s="23" t="n"/>
    </row>
    <row r="12">
      <c r="A12" s="18" t="n">
        <v>46090</v>
      </c>
      <c r="B12" s="9">
        <f>IF($A12="","",CHOOSE(WEEKDAY(A12,2),"周一","周二","周三","周四","周五","周六","周日"))</f>
        <v/>
      </c>
      <c r="C12" s="5" t="inlineStr">
        <is>
          <t>D3</t>
        </is>
      </c>
      <c r="D12" s="19" t="n">
        <v>621</v>
      </c>
      <c r="E12" s="19" t="n">
        <v>734</v>
      </c>
      <c r="F12" s="19" t="n">
        <v>907</v>
      </c>
      <c r="G12" s="20">
        <f>IFERROR(AVERAGE($D12:$F12),"")</f>
        <v/>
      </c>
      <c r="H12" s="19" t="n">
        <v>560</v>
      </c>
      <c r="I12" s="19" t="n">
        <v>660</v>
      </c>
      <c r="J12" s="19" t="n">
        <v>800</v>
      </c>
      <c r="K12" s="19" t="n">
        <v>590</v>
      </c>
      <c r="L12" s="19" t="n">
        <v>670</v>
      </c>
      <c r="M12" s="19" t="n">
        <v>830</v>
      </c>
      <c r="N12" s="19" t="n">
        <v>480</v>
      </c>
      <c r="O12" s="19" t="n">
        <v>570</v>
      </c>
      <c r="P12" s="19" t="n">
        <v>690</v>
      </c>
      <c r="Q12" s="19" t="n">
        <v>720</v>
      </c>
      <c r="R12" s="19" t="n">
        <v>880</v>
      </c>
      <c r="S12" s="19" t="n">
        <v>1080</v>
      </c>
      <c r="T12" s="19" t="n">
        <v>540</v>
      </c>
      <c r="U12" s="19" t="n">
        <v>620</v>
      </c>
      <c r="V12" s="19" t="n">
        <v>750</v>
      </c>
      <c r="W12" s="20">
        <f>IFERROR(((G12+H12+I12)*竞对档案!$D$4+(J12+K12+L12)*竞对档案!$D$5+(M12+N12+O12)*竞对档案!$D$6+(P12+Q12+R12)*竞对档案!$D$7+(S12+T12+U12)*竞对档案!$D$8)/(3*竞对档案!$D$9),"")</f>
        <v/>
      </c>
      <c r="X12" s="21">
        <f>IFERROR(J12/V12*100,"")</f>
        <v/>
      </c>
      <c r="Y12" s="22">
        <f>IFERROR(X12-X11,"")</f>
        <v/>
      </c>
      <c r="Z12" s="19" t="n">
        <v>687</v>
      </c>
      <c r="AA12" s="21">
        <f>IFERROR(Z12/V12*100,"")</f>
        <v/>
      </c>
      <c r="AB12" s="23" t="n"/>
    </row>
    <row r="13">
      <c r="A13" s="18" t="n">
        <v>46091</v>
      </c>
      <c r="B13" s="9">
        <f>IF($A13="","",CHOOSE(WEEKDAY(A13,2),"周一","周二","周三","周四","周五","周六","周日"))</f>
        <v/>
      </c>
      <c r="C13" s="5" t="inlineStr">
        <is>
          <t>D3</t>
        </is>
      </c>
      <c r="D13" s="19" t="n">
        <v>630</v>
      </c>
      <c r="E13" s="19" t="n">
        <v>726</v>
      </c>
      <c r="F13" s="19" t="n">
        <v>891</v>
      </c>
      <c r="G13" s="20">
        <f>IFERROR(AVERAGE($D13:$F13),"")</f>
        <v/>
      </c>
      <c r="H13" s="19" t="n">
        <v>560</v>
      </c>
      <c r="I13" s="19" t="n">
        <v>670</v>
      </c>
      <c r="J13" s="19" t="n">
        <v>780</v>
      </c>
      <c r="K13" s="19" t="n">
        <v>580</v>
      </c>
      <c r="L13" s="19" t="n">
        <v>680</v>
      </c>
      <c r="M13" s="19" t="n">
        <v>820</v>
      </c>
      <c r="N13" s="19" t="n">
        <v>480</v>
      </c>
      <c r="O13" s="19" t="n">
        <v>550</v>
      </c>
      <c r="P13" s="19" t="n">
        <v>690</v>
      </c>
      <c r="Q13" s="19" t="n">
        <v>740</v>
      </c>
      <c r="R13" s="19" t="n">
        <v>850</v>
      </c>
      <c r="S13" s="19" t="n">
        <v>1120</v>
      </c>
      <c r="T13" s="19" t="n">
        <v>550</v>
      </c>
      <c r="U13" s="19" t="n">
        <v>630</v>
      </c>
      <c r="V13" s="19" t="n">
        <v>750</v>
      </c>
      <c r="W13" s="20">
        <f>IFERROR(((G13+H13+I13)*竞对档案!$D$4+(J13+K13+L13)*竞对档案!$D$5+(M13+N13+O13)*竞对档案!$D$6+(P13+Q13+R13)*竞对档案!$D$7+(S13+T13+U13)*竞对档案!$D$8)/(3*竞对档案!$D$9),"")</f>
        <v/>
      </c>
      <c r="X13" s="21">
        <f>IFERROR(J13/V13*100,"")</f>
        <v/>
      </c>
      <c r="Y13" s="22">
        <f>IFERROR(X13-X12,"")</f>
        <v/>
      </c>
      <c r="Z13" s="19" t="n">
        <v>754</v>
      </c>
      <c r="AA13" s="21">
        <f>IFERROR(Z13/V13*100,"")</f>
        <v/>
      </c>
      <c r="AB13" s="23" t="n"/>
    </row>
    <row r="14">
      <c r="A14" s="18" t="n">
        <v>46092</v>
      </c>
      <c r="B14" s="9">
        <f>IF($A14="","",CHOOSE(WEEKDAY(A14,2),"周一","周二","周三","周四","周五","周六","周日"))</f>
        <v/>
      </c>
      <c r="C14" s="5" t="inlineStr">
        <is>
          <t>D3</t>
        </is>
      </c>
      <c r="D14" s="19" t="n">
        <v>627</v>
      </c>
      <c r="E14" s="19" t="n">
        <v>730</v>
      </c>
      <c r="F14" s="19" t="n">
        <v>880</v>
      </c>
      <c r="G14" s="20">
        <f>IFERROR(AVERAGE($D14:$F14),"")</f>
        <v/>
      </c>
      <c r="H14" s="19" t="n">
        <v>570</v>
      </c>
      <c r="I14" s="19" t="n">
        <v>640</v>
      </c>
      <c r="J14" s="19" t="n">
        <v>820</v>
      </c>
      <c r="K14" s="19" t="n">
        <v>600</v>
      </c>
      <c r="L14" s="19" t="n">
        <v>690</v>
      </c>
      <c r="M14" s="19" t="n">
        <v>840</v>
      </c>
      <c r="N14" s="19" t="n">
        <v>490</v>
      </c>
      <c r="O14" s="19" t="n">
        <v>570</v>
      </c>
      <c r="P14" s="19" t="n">
        <v>690</v>
      </c>
      <c r="Q14" s="19" t="n">
        <v>750</v>
      </c>
      <c r="R14" s="19" t="n">
        <v>870</v>
      </c>
      <c r="S14" s="19" t="n">
        <v>1090</v>
      </c>
      <c r="T14" s="19" t="n">
        <v>530</v>
      </c>
      <c r="U14" s="19" t="n">
        <v>630</v>
      </c>
      <c r="V14" s="19" t="n">
        <v>750</v>
      </c>
      <c r="W14" s="20">
        <f>IFERROR(((G14+H14+I14)*竞对档案!$D$4+(J14+K14+L14)*竞对档案!$D$5+(M14+N14+O14)*竞对档案!$D$6+(P14+Q14+R14)*竞对档案!$D$7+(S14+T14+U14)*竞对档案!$D$8)/(3*竞对档案!$D$9),"")</f>
        <v/>
      </c>
      <c r="X14" s="21">
        <f>IFERROR(J14/V14*100,"")</f>
        <v/>
      </c>
      <c r="Y14" s="22">
        <f>IFERROR(X14-X13,"")</f>
        <v/>
      </c>
      <c r="Z14" s="19" t="n">
        <v>761</v>
      </c>
      <c r="AA14" s="21">
        <f>IFERROR(Z14/V14*100,"")</f>
        <v/>
      </c>
      <c r="AB14" s="23" t="n"/>
    </row>
    <row r="15">
      <c r="A15" s="18" t="n">
        <v>46093</v>
      </c>
      <c r="B15" s="9">
        <f>IF($A15="","",CHOOSE(WEEKDAY(A15,2),"周一","周二","周三","周四","周五","周六","周日"))</f>
        <v/>
      </c>
      <c r="C15" s="5" t="inlineStr">
        <is>
          <t>D3</t>
        </is>
      </c>
      <c r="D15" s="19" t="n">
        <v>618</v>
      </c>
      <c r="E15" s="19" t="n">
        <v>727</v>
      </c>
      <c r="F15" s="19" t="n">
        <v>899</v>
      </c>
      <c r="G15" s="20">
        <f>IFERROR(AVERAGE($D15:$F15),"")</f>
        <v/>
      </c>
      <c r="H15" s="19" t="n">
        <v>550</v>
      </c>
      <c r="I15" s="19" t="n">
        <v>630</v>
      </c>
      <c r="J15" s="19" t="n">
        <v>790</v>
      </c>
      <c r="K15" s="19" t="n">
        <v>580</v>
      </c>
      <c r="L15" s="19" t="n">
        <v>700</v>
      </c>
      <c r="M15" s="19" t="n">
        <v>830</v>
      </c>
      <c r="N15" s="19" t="n">
        <v>490</v>
      </c>
      <c r="O15" s="19" t="n">
        <v>550</v>
      </c>
      <c r="P15" s="19" t="n">
        <v>710</v>
      </c>
      <c r="Q15" s="19" t="n">
        <v>740</v>
      </c>
      <c r="R15" s="19" t="n">
        <v>880</v>
      </c>
      <c r="S15" s="19" t="n">
        <v>1140</v>
      </c>
      <c r="T15" s="19" t="n">
        <v>550</v>
      </c>
      <c r="U15" s="19" t="n">
        <v>630</v>
      </c>
      <c r="V15" s="19" t="n">
        <v>750</v>
      </c>
      <c r="W15" s="20">
        <f>IFERROR(((G15+H15+I15)*竞对档案!$D$4+(J15+K15+L15)*竞对档案!$D$5+(M15+N15+O15)*竞对档案!$D$6+(P15+Q15+R15)*竞对档案!$D$7+(S15+T15+U15)*竞对档案!$D$8)/(3*竞对档案!$D$9),"")</f>
        <v/>
      </c>
      <c r="X15" s="21">
        <f>IFERROR(J15/V15*100,"")</f>
        <v/>
      </c>
      <c r="Y15" s="22">
        <f>IFERROR(X15-X14,"")</f>
        <v/>
      </c>
      <c r="Z15" s="19" t="n">
        <v>759</v>
      </c>
      <c r="AA15" s="21">
        <f>IFERROR(Z15/V15*100,"")</f>
        <v/>
      </c>
      <c r="AB15" s="23" t="n"/>
    </row>
    <row r="16">
      <c r="A16" s="18" t="n">
        <v>46094</v>
      </c>
      <c r="B16" s="9">
        <f>IF($A16="","",CHOOSE(WEEKDAY(A16,2),"周一","周二","周三","周四","周五","周六","周日"))</f>
        <v/>
      </c>
      <c r="C16" s="5" t="inlineStr">
        <is>
          <t>D1</t>
        </is>
      </c>
      <c r="D16" s="19" t="n">
        <v>1203</v>
      </c>
      <c r="E16" s="19" t="n">
        <v>1358</v>
      </c>
      <c r="F16" s="19" t="n">
        <v>1649</v>
      </c>
      <c r="G16" s="20">
        <f>IFERROR(AVERAGE($D16:$F16),"")</f>
        <v/>
      </c>
      <c r="H16" s="19" t="n">
        <v>760</v>
      </c>
      <c r="I16" s="19" t="n">
        <v>900</v>
      </c>
      <c r="J16" s="19" t="n">
        <v>1080</v>
      </c>
      <c r="K16" s="19" t="n">
        <v>800</v>
      </c>
      <c r="L16" s="19" t="n">
        <v>930</v>
      </c>
      <c r="M16" s="19" t="n">
        <v>1140</v>
      </c>
      <c r="N16" s="19" t="n">
        <v>630</v>
      </c>
      <c r="O16" s="19" t="n">
        <v>750</v>
      </c>
      <c r="P16" s="19" t="n">
        <v>940</v>
      </c>
      <c r="Q16" s="19" t="n">
        <v>980</v>
      </c>
      <c r="R16" s="19" t="n">
        <v>1210</v>
      </c>
      <c r="S16" s="19" t="n">
        <v>1520</v>
      </c>
      <c r="T16" s="19" t="n">
        <v>740</v>
      </c>
      <c r="U16" s="19" t="n">
        <v>850</v>
      </c>
      <c r="V16" s="19" t="n">
        <v>1000</v>
      </c>
      <c r="W16" s="20">
        <f>IFERROR(((G16+H16+I16)*竞对档案!$D$4+(J16+K16+L16)*竞对档案!$D$5+(M16+N16+O16)*竞对档案!$D$6+(P16+Q16+R16)*竞对档案!$D$7+(S16+T16+U16)*竞对档案!$D$8)/(3*竞对档案!$D$9),"")</f>
        <v/>
      </c>
      <c r="X16" s="21">
        <f>IFERROR(J16/V16*100,"")</f>
        <v/>
      </c>
      <c r="Y16" s="22">
        <f>IFERROR(X16-X15,"")</f>
        <v/>
      </c>
      <c r="Z16" s="19" t="n">
        <v>1433</v>
      </c>
      <c r="AA16" s="21">
        <f>IFERROR(Z16/V16*100,"")</f>
        <v/>
      </c>
      <c r="AB16" s="23" t="n"/>
    </row>
    <row r="17">
      <c r="A17" s="18" t="n">
        <v>46095</v>
      </c>
      <c r="B17" s="9">
        <f>IF($A17="","",CHOOSE(WEEKDAY(A17,2),"周一","周二","周三","周四","周五","周六","周日"))</f>
        <v/>
      </c>
      <c r="C17" s="5" t="inlineStr">
        <is>
          <t>D1</t>
        </is>
      </c>
      <c r="D17" s="19" t="n">
        <v>1195</v>
      </c>
      <c r="E17" s="19" t="n">
        <v>1407</v>
      </c>
      <c r="F17" s="19" t="n">
        <v>1706</v>
      </c>
      <c r="G17" s="20">
        <f>IFERROR(AVERAGE($D17:$F17),"")</f>
        <v/>
      </c>
      <c r="H17" s="19" t="n">
        <v>730</v>
      </c>
      <c r="I17" s="19" t="n">
        <v>880</v>
      </c>
      <c r="J17" s="19" t="n">
        <v>1050</v>
      </c>
      <c r="K17" s="19" t="n">
        <v>790</v>
      </c>
      <c r="L17" s="19" t="n">
        <v>920</v>
      </c>
      <c r="M17" s="19" t="n">
        <v>1110</v>
      </c>
      <c r="N17" s="19" t="n">
        <v>630</v>
      </c>
      <c r="O17" s="19" t="n">
        <v>750</v>
      </c>
      <c r="P17" s="19" t="n">
        <v>930</v>
      </c>
      <c r="Q17" s="19" t="n">
        <v>990</v>
      </c>
      <c r="R17" s="19" t="n">
        <v>1210</v>
      </c>
      <c r="S17" s="19" t="n">
        <v>1530</v>
      </c>
      <c r="T17" s="19" t="n">
        <v>730</v>
      </c>
      <c r="U17" s="19" t="n">
        <v>840</v>
      </c>
      <c r="V17" s="19" t="n">
        <v>990</v>
      </c>
      <c r="W17" s="20">
        <f>IFERROR(((G17+H17+I17)*竞对档案!$D$4+(J17+K17+L17)*竞对档案!$D$5+(M17+N17+O17)*竞对档案!$D$6+(P17+Q17+R17)*竞对档案!$D$7+(S17+T17+U17)*竞对档案!$D$8)/(3*竞对档案!$D$9),"")</f>
        <v/>
      </c>
      <c r="X17" s="21">
        <f>IFERROR(J17/V17*100,"")</f>
        <v/>
      </c>
      <c r="Y17" s="22">
        <f>IFERROR(X17-X16,"")</f>
        <v/>
      </c>
      <c r="Z17" s="19" t="n">
        <v>1366</v>
      </c>
      <c r="AA17" s="21">
        <f>IFERROR(Z17/V17*100,"")</f>
        <v/>
      </c>
      <c r="AB17" s="23" t="n"/>
    </row>
    <row r="18">
      <c r="A18" s="18" t="n">
        <v>46096</v>
      </c>
      <c r="B18" s="9">
        <f>IF($A18="","",CHOOSE(WEEKDAY(A18,2),"周一","周二","周三","周四","周五","周六","周日"))</f>
        <v/>
      </c>
      <c r="C18" s="5" t="inlineStr">
        <is>
          <t>D1</t>
        </is>
      </c>
      <c r="D18" s="19" t="n">
        <v>1168</v>
      </c>
      <c r="E18" s="19" t="n">
        <v>1381</v>
      </c>
      <c r="F18" s="19" t="n">
        <v>1676</v>
      </c>
      <c r="G18" s="20">
        <f>IFERROR(AVERAGE($D18:$F18),"")</f>
        <v/>
      </c>
      <c r="H18" s="19" t="n">
        <v>760</v>
      </c>
      <c r="I18" s="19" t="n">
        <v>890</v>
      </c>
      <c r="J18" s="19" t="n">
        <v>1070</v>
      </c>
      <c r="K18" s="19" t="n">
        <v>810</v>
      </c>
      <c r="L18" s="19" t="n">
        <v>940</v>
      </c>
      <c r="M18" s="19" t="n">
        <v>1130</v>
      </c>
      <c r="N18" s="19" t="n">
        <v>650</v>
      </c>
      <c r="O18" s="19" t="n">
        <v>750</v>
      </c>
      <c r="P18" s="19" t="n">
        <v>940</v>
      </c>
      <c r="Q18" s="19" t="n">
        <v>1000</v>
      </c>
      <c r="R18" s="19" t="n">
        <v>1180</v>
      </c>
      <c r="S18" s="19" t="n">
        <v>1450</v>
      </c>
      <c r="T18" s="19" t="n">
        <v>740</v>
      </c>
      <c r="U18" s="19" t="n">
        <v>830</v>
      </c>
      <c r="V18" s="19" t="n">
        <v>990</v>
      </c>
      <c r="W18" s="20">
        <f>IFERROR(((G18+H18+I18)*竞对档案!$D$4+(J18+K18+L18)*竞对档案!$D$5+(M18+N18+O18)*竞对档案!$D$6+(P18+Q18+R18)*竞对档案!$D$7+(S18+T18+U18)*竞对档案!$D$8)/(3*竞对档案!$D$9),"")</f>
        <v/>
      </c>
      <c r="X18" s="21">
        <f>IFERROR(J18/V18*100,"")</f>
        <v/>
      </c>
      <c r="Y18" s="22">
        <f>IFERROR(X18-X17,"")</f>
        <v/>
      </c>
      <c r="Z18" s="19" t="n">
        <v>1334</v>
      </c>
      <c r="AA18" s="21">
        <f>IFERROR(Z18/V18*100,"")</f>
        <v/>
      </c>
      <c r="AB18" s="23" t="n"/>
    </row>
    <row r="19">
      <c r="A19" s="18" t="n">
        <v>46097</v>
      </c>
      <c r="B19" s="9">
        <f>IF($A19="","",CHOOSE(WEEKDAY(A19,2),"周一","周二","周三","周四","周五","周六","周日"))</f>
        <v/>
      </c>
      <c r="C19" s="5" t="inlineStr">
        <is>
          <t>D3</t>
        </is>
      </c>
      <c r="D19" s="19" t="n">
        <v>612</v>
      </c>
      <c r="E19" s="19" t="n">
        <v>721</v>
      </c>
      <c r="F19" s="19" t="n">
        <v>880</v>
      </c>
      <c r="G19" s="20">
        <f>IFERROR(AVERAGE($D19:$F19),"")</f>
        <v/>
      </c>
      <c r="H19" s="19" t="n">
        <v>570</v>
      </c>
      <c r="I19" s="19" t="n">
        <v>670</v>
      </c>
      <c r="J19" s="19" t="n">
        <v>770</v>
      </c>
      <c r="K19" s="19" t="n">
        <v>600</v>
      </c>
      <c r="L19" s="19" t="n">
        <v>710</v>
      </c>
      <c r="M19" s="19" t="n">
        <v>850</v>
      </c>
      <c r="N19" s="19" t="n">
        <v>480</v>
      </c>
      <c r="O19" s="19" t="n">
        <v>550</v>
      </c>
      <c r="P19" s="19" t="n">
        <v>680</v>
      </c>
      <c r="Q19" s="19" t="n">
        <v>740</v>
      </c>
      <c r="R19" s="19" t="n">
        <v>900</v>
      </c>
      <c r="S19" s="19" t="n">
        <v>1090</v>
      </c>
      <c r="T19" s="19" t="n">
        <v>530</v>
      </c>
      <c r="U19" s="19" t="n">
        <v>630</v>
      </c>
      <c r="V19" s="19" t="n">
        <v>740</v>
      </c>
      <c r="W19" s="20">
        <f>IFERROR(((G19+H19+I19)*竞对档案!$D$4+(J19+K19+L19)*竞对档案!$D$5+(M19+N19+O19)*竞对档案!$D$6+(P19+Q19+R19)*竞对档案!$D$7+(S19+T19+U19)*竞对档案!$D$8)/(3*竞对档案!$D$9),"")</f>
        <v/>
      </c>
      <c r="X19" s="21">
        <f>IFERROR(J19/V19*100,"")</f>
        <v/>
      </c>
      <c r="Y19" s="22">
        <f>IFERROR(X19-X18,"")</f>
        <v/>
      </c>
      <c r="Z19" s="19" t="n">
        <v>705</v>
      </c>
      <c r="AA19" s="21">
        <f>IFERROR(Z19/V19*100,"")</f>
        <v/>
      </c>
      <c r="AB19" s="23" t="n"/>
    </row>
    <row r="20">
      <c r="A20" s="18" t="n">
        <v>46098</v>
      </c>
      <c r="B20" s="9">
        <f>IF($A20="","",CHOOSE(WEEKDAY(A20,2),"周一","周二","周三","周四","周五","周六","周日"))</f>
        <v/>
      </c>
      <c r="C20" s="5" t="inlineStr">
        <is>
          <t>D3</t>
        </is>
      </c>
      <c r="D20" s="19" t="n">
        <v>610</v>
      </c>
      <c r="E20" s="19" t="n">
        <v>737</v>
      </c>
      <c r="F20" s="19" t="n">
        <v>894</v>
      </c>
      <c r="G20" s="20">
        <f>IFERROR(AVERAGE($D20:$F20),"")</f>
        <v/>
      </c>
      <c r="H20" s="19" t="n">
        <v>550</v>
      </c>
      <c r="I20" s="19" t="n">
        <v>660</v>
      </c>
      <c r="J20" s="19" t="n">
        <v>780</v>
      </c>
      <c r="K20" s="19" t="n">
        <v>600</v>
      </c>
      <c r="L20" s="19" t="n">
        <v>680</v>
      </c>
      <c r="M20" s="19" t="n">
        <v>870</v>
      </c>
      <c r="N20" s="19" t="n">
        <v>480</v>
      </c>
      <c r="O20" s="19" t="n">
        <v>570</v>
      </c>
      <c r="P20" s="19" t="n">
        <v>710</v>
      </c>
      <c r="Q20" s="19" t="n">
        <v>740</v>
      </c>
      <c r="R20" s="19" t="n">
        <v>880</v>
      </c>
      <c r="S20" s="19" t="n">
        <v>1120</v>
      </c>
      <c r="T20" s="19" t="n">
        <v>550</v>
      </c>
      <c r="U20" s="19" t="n">
        <v>610</v>
      </c>
      <c r="V20" s="19" t="n">
        <v>740</v>
      </c>
      <c r="W20" s="20">
        <f>IFERROR(((G20+H20+I20)*竞对档案!$D$4+(J20+K20+L20)*竞对档案!$D$5+(M20+N20+O20)*竞对档案!$D$6+(P20+Q20+R20)*竞对档案!$D$7+(S20+T20+U20)*竞对档案!$D$8)/(3*竞对档案!$D$9),"")</f>
        <v/>
      </c>
      <c r="X20" s="21">
        <f>IFERROR(J20/V20*100,"")</f>
        <v/>
      </c>
      <c r="Y20" s="22">
        <f>IFERROR(X20-X19,"")</f>
        <v/>
      </c>
      <c r="Z20" s="19" t="n">
        <v>707</v>
      </c>
      <c r="AA20" s="21">
        <f>IFERROR(Z20/V20*100,"")</f>
        <v/>
      </c>
      <c r="AB20" s="23" t="n"/>
    </row>
    <row r="21">
      <c r="A21" s="18" t="n">
        <v>46099</v>
      </c>
      <c r="B21" s="9">
        <f>IF($A21="","",CHOOSE(WEEKDAY(A21,2),"周一","周二","周三","周四","周五","周六","周日"))</f>
        <v/>
      </c>
      <c r="C21" s="5" t="inlineStr">
        <is>
          <t>D3</t>
        </is>
      </c>
      <c r="D21" s="19" t="n">
        <v>623</v>
      </c>
      <c r="E21" s="19" t="n">
        <v>716</v>
      </c>
      <c r="F21" s="19" t="n">
        <v>900</v>
      </c>
      <c r="G21" s="20">
        <f>IFERROR(AVERAGE($D21:$F21),"")</f>
        <v/>
      </c>
      <c r="H21" s="19" t="n">
        <v>570</v>
      </c>
      <c r="I21" s="19" t="n">
        <v>650</v>
      </c>
      <c r="J21" s="19" t="n">
        <v>790</v>
      </c>
      <c r="K21" s="19" t="n">
        <v>610</v>
      </c>
      <c r="L21" s="19" t="n">
        <v>700</v>
      </c>
      <c r="M21" s="19" t="n">
        <v>860</v>
      </c>
      <c r="N21" s="19" t="n">
        <v>470</v>
      </c>
      <c r="O21" s="19" t="n">
        <v>570</v>
      </c>
      <c r="P21" s="19" t="n">
        <v>700</v>
      </c>
      <c r="Q21" s="19" t="n">
        <v>750</v>
      </c>
      <c r="R21" s="19" t="n">
        <v>890</v>
      </c>
      <c r="S21" s="19" t="n">
        <v>1090</v>
      </c>
      <c r="T21" s="19" t="n">
        <v>540</v>
      </c>
      <c r="U21" s="19" t="n">
        <v>640</v>
      </c>
      <c r="V21" s="19" t="n">
        <v>750</v>
      </c>
      <c r="W21" s="20">
        <f>IFERROR(((G21+H21+I21)*竞对档案!$D$4+(J21+K21+L21)*竞对档案!$D$5+(M21+N21+O21)*竞对档案!$D$6+(P21+Q21+R21)*竞对档案!$D$7+(S21+T21+U21)*竞对档案!$D$8)/(3*竞对档案!$D$9),"")</f>
        <v/>
      </c>
      <c r="X21" s="21">
        <f>IFERROR(J21/V21*100,"")</f>
        <v/>
      </c>
      <c r="Y21" s="22">
        <f>IFERROR(X21-X20,"")</f>
        <v/>
      </c>
      <c r="Z21" s="19" t="n">
        <v>730</v>
      </c>
      <c r="AA21" s="21">
        <f>IFERROR(Z21/V21*100,"")</f>
        <v/>
      </c>
      <c r="AB21" s="23" t="n"/>
    </row>
    <row r="22">
      <c r="A22" s="18" t="n">
        <v>46100</v>
      </c>
      <c r="B22" s="9">
        <f>IF($A22="","",CHOOSE(WEEKDAY(A22,2),"周一","周二","周三","周四","周五","周六","周日"))</f>
        <v/>
      </c>
      <c r="C22" s="5" t="inlineStr">
        <is>
          <t>D3</t>
        </is>
      </c>
      <c r="D22" s="19" t="n">
        <v>630</v>
      </c>
      <c r="E22" s="19" t="n">
        <v>743</v>
      </c>
      <c r="F22" s="19" t="n">
        <v>873</v>
      </c>
      <c r="G22" s="20">
        <f>IFERROR(AVERAGE($D22:$F22),"")</f>
        <v/>
      </c>
      <c r="H22" s="19" t="n">
        <v>570</v>
      </c>
      <c r="I22" s="19" t="n">
        <v>650</v>
      </c>
      <c r="J22" s="19" t="n">
        <v>780</v>
      </c>
      <c r="K22" s="19" t="n">
        <v>590</v>
      </c>
      <c r="L22" s="19" t="n">
        <v>690</v>
      </c>
      <c r="M22" s="19" t="n">
        <v>860</v>
      </c>
      <c r="N22" s="19" t="n">
        <v>480</v>
      </c>
      <c r="O22" s="19" t="n">
        <v>570</v>
      </c>
      <c r="P22" s="19" t="n">
        <v>690</v>
      </c>
      <c r="Q22" s="19" t="n">
        <v>430</v>
      </c>
      <c r="R22" s="19" t="n">
        <v>520</v>
      </c>
      <c r="S22" s="19" t="n">
        <v>650</v>
      </c>
      <c r="T22" s="19" t="n">
        <v>550</v>
      </c>
      <c r="U22" s="19" t="n">
        <v>630</v>
      </c>
      <c r="V22" s="19" t="n">
        <v>750</v>
      </c>
      <c r="W22" s="20">
        <f>IFERROR(((G22+H22+I22)*竞对档案!$D$4+(J22+K22+L22)*竞对档案!$D$5+(M22+N22+O22)*竞对档案!$D$6+(P22+Q22+R22)*竞对档案!$D$7+(S22+T22+U22)*竞对档案!$D$8)/(3*竞对档案!$D$9),"")</f>
        <v/>
      </c>
      <c r="X22" s="21">
        <f>IFERROR(J22/V22*100,"")</f>
        <v/>
      </c>
      <c r="Y22" s="22">
        <f>IFERROR(X22-X21,"")</f>
        <v/>
      </c>
      <c r="Z22" s="19" t="n">
        <v>731</v>
      </c>
      <c r="AA22" s="21">
        <f>IFERROR(Z22/V22*100,"")</f>
        <v/>
      </c>
      <c r="AB22" s="23" t="inlineStr">
        <is>
          <t>D 竞对 3/18–3/21 恶意降价（埋点）</t>
        </is>
      </c>
    </row>
    <row r="23">
      <c r="A23" s="18" t="n">
        <v>46101</v>
      </c>
      <c r="B23" s="9">
        <f>IF($A23="","",CHOOSE(WEEKDAY(A23,2),"周一","周二","周三","周四","周五","周六","周日"))</f>
        <v/>
      </c>
      <c r="C23" s="5" t="inlineStr">
        <is>
          <t>D2</t>
        </is>
      </c>
      <c r="D23" s="19" t="n">
        <v>876</v>
      </c>
      <c r="E23" s="19" t="n">
        <v>1030</v>
      </c>
      <c r="F23" s="19" t="n">
        <v>1259</v>
      </c>
      <c r="G23" s="20">
        <f>IFERROR(AVERAGE($D23:$F23),"")</f>
        <v/>
      </c>
      <c r="H23" s="19" t="n">
        <v>630</v>
      </c>
      <c r="I23" s="19" t="n">
        <v>740</v>
      </c>
      <c r="J23" s="19" t="n">
        <v>890</v>
      </c>
      <c r="K23" s="19" t="n">
        <v>700</v>
      </c>
      <c r="L23" s="19" t="n">
        <v>810</v>
      </c>
      <c r="M23" s="19" t="n">
        <v>950</v>
      </c>
      <c r="N23" s="19" t="n">
        <v>560</v>
      </c>
      <c r="O23" s="19" t="n">
        <v>650</v>
      </c>
      <c r="P23" s="19" t="n">
        <v>810</v>
      </c>
      <c r="Q23" s="19" t="n">
        <v>450</v>
      </c>
      <c r="R23" s="19" t="n">
        <v>530</v>
      </c>
      <c r="S23" s="19" t="n">
        <v>670</v>
      </c>
      <c r="T23" s="19" t="n">
        <v>610</v>
      </c>
      <c r="U23" s="19" t="n">
        <v>730</v>
      </c>
      <c r="V23" s="19" t="n">
        <v>850</v>
      </c>
      <c r="W23" s="20">
        <f>IFERROR(((G23+H23+I23)*竞对档案!$D$4+(J23+K23+L23)*竞对档案!$D$5+(M23+N23+O23)*竞对档案!$D$6+(P23+Q23+R23)*竞对档案!$D$7+(S23+T23+U23)*竞对档案!$D$8)/(3*竞对档案!$D$9),"")</f>
        <v/>
      </c>
      <c r="X23" s="21">
        <f>IFERROR(J23/V23*100,"")</f>
        <v/>
      </c>
      <c r="Y23" s="22">
        <f>IFERROR(X23-X22,"")</f>
        <v/>
      </c>
      <c r="Z23" s="19" t="n">
        <v>1011</v>
      </c>
      <c r="AA23" s="21">
        <f>IFERROR(Z23/V23*100,"")</f>
        <v/>
      </c>
      <c r="AB23" s="23" t="inlineStr">
        <is>
          <t>D 竞对 3/18–3/21 恶意降价（埋点）</t>
        </is>
      </c>
    </row>
    <row r="24">
      <c r="A24" s="18" t="n">
        <v>46102</v>
      </c>
      <c r="B24" s="9">
        <f>IF($A24="","",CHOOSE(WEEKDAY(A24,2),"周一","周二","周三","周四","周五","周六","周日"))</f>
        <v/>
      </c>
      <c r="C24" s="5" t="inlineStr">
        <is>
          <t>D2</t>
        </is>
      </c>
      <c r="D24" s="19" t="n">
        <v>865</v>
      </c>
      <c r="E24" s="19" t="n">
        <v>1020</v>
      </c>
      <c r="F24" s="19" t="n">
        <v>1246</v>
      </c>
      <c r="G24" s="20">
        <f>IFERROR(AVERAGE($D24:$F24),"")</f>
        <v/>
      </c>
      <c r="H24" s="19" t="n">
        <v>630</v>
      </c>
      <c r="I24" s="19" t="n">
        <v>730</v>
      </c>
      <c r="J24" s="19" t="n">
        <v>930</v>
      </c>
      <c r="K24" s="19" t="n">
        <v>700</v>
      </c>
      <c r="L24" s="19" t="n">
        <v>780</v>
      </c>
      <c r="M24" s="19" t="n">
        <v>940</v>
      </c>
      <c r="N24" s="19" t="n">
        <v>550</v>
      </c>
      <c r="O24" s="19" t="n">
        <v>630</v>
      </c>
      <c r="P24" s="19" t="n">
        <v>810</v>
      </c>
      <c r="Q24" s="19" t="n">
        <v>440</v>
      </c>
      <c r="R24" s="19" t="n">
        <v>540</v>
      </c>
      <c r="S24" s="19" t="n">
        <v>670</v>
      </c>
      <c r="T24" s="19" t="n">
        <v>610</v>
      </c>
      <c r="U24" s="19" t="n">
        <v>690</v>
      </c>
      <c r="V24" s="19" t="n">
        <v>880</v>
      </c>
      <c r="W24" s="20">
        <f>IFERROR(((G24+H24+I24)*竞对档案!$D$4+(J24+K24+L24)*竞对档案!$D$5+(M24+N24+O24)*竞对档案!$D$6+(P24+Q24+R24)*竞对档案!$D$7+(S24+T24+U24)*竞对档案!$D$8)/(3*竞对档案!$D$9),"")</f>
        <v/>
      </c>
      <c r="X24" s="21">
        <f>IFERROR(J24/V24*100,"")</f>
        <v/>
      </c>
      <c r="Y24" s="22">
        <f>IFERROR(X24-X23,"")</f>
        <v/>
      </c>
      <c r="Z24" s="19" t="n">
        <v>980</v>
      </c>
      <c r="AA24" s="21">
        <f>IFERROR(Z24/V24*100,"")</f>
        <v/>
      </c>
      <c r="AB24" s="23" t="inlineStr">
        <is>
          <t>D 竞对 3/18–3/21 恶意降价（埋点）</t>
        </is>
      </c>
    </row>
    <row r="25">
      <c r="A25" s="18" t="n">
        <v>46103</v>
      </c>
      <c r="B25" s="9">
        <f>IF($A25="","",CHOOSE(WEEKDAY(A25,2),"周一","周二","周三","周四","周五","周六","周日"))</f>
        <v/>
      </c>
      <c r="C25" s="5" t="inlineStr">
        <is>
          <t>D3</t>
        </is>
      </c>
      <c r="D25" s="19" t="n">
        <v>610</v>
      </c>
      <c r="E25" s="19" t="n">
        <v>724</v>
      </c>
      <c r="F25" s="19" t="n">
        <v>887</v>
      </c>
      <c r="G25" s="20">
        <f>IFERROR(AVERAGE($D25:$F25),"")</f>
        <v/>
      </c>
      <c r="H25" s="19" t="n">
        <v>540</v>
      </c>
      <c r="I25" s="19" t="n">
        <v>640</v>
      </c>
      <c r="J25" s="19" t="n">
        <v>800</v>
      </c>
      <c r="K25" s="19" t="n">
        <v>600</v>
      </c>
      <c r="L25" s="19" t="n">
        <v>680</v>
      </c>
      <c r="M25" s="19" t="n">
        <v>830</v>
      </c>
      <c r="N25" s="19" t="n">
        <v>480</v>
      </c>
      <c r="O25" s="19" t="n">
        <v>570</v>
      </c>
      <c r="P25" s="19" t="n">
        <v>690</v>
      </c>
      <c r="Q25" s="19" t="n">
        <v>440</v>
      </c>
      <c r="R25" s="19" t="n">
        <v>540</v>
      </c>
      <c r="S25" s="19" t="n">
        <v>670</v>
      </c>
      <c r="T25" s="19" t="n">
        <v>540</v>
      </c>
      <c r="U25" s="19" t="n">
        <v>600</v>
      </c>
      <c r="V25" s="19" t="n">
        <v>730</v>
      </c>
      <c r="W25" s="20">
        <f>IFERROR(((G25+H25+I25)*竞对档案!$D$4+(J25+K25+L25)*竞对档案!$D$5+(M25+N25+O25)*竞对档案!$D$6+(P25+Q25+R25)*竞对档案!$D$7+(S25+T25+U25)*竞对档案!$D$8)/(3*竞对档案!$D$9),"")</f>
        <v/>
      </c>
      <c r="X25" s="21">
        <f>IFERROR(J25/V25*100,"")</f>
        <v/>
      </c>
      <c r="Y25" s="22">
        <f>IFERROR(X25-X24,"")</f>
        <v/>
      </c>
      <c r="Z25" s="19" t="n">
        <v>767</v>
      </c>
      <c r="AA25" s="21">
        <f>IFERROR(Z25/V25*100,"")</f>
        <v/>
      </c>
      <c r="AB25" s="23" t="inlineStr">
        <is>
          <t>D 竞对 3/18–3/21 恶意降价（埋点）</t>
        </is>
      </c>
    </row>
    <row r="26">
      <c r="A26" s="18" t="n">
        <v>46104</v>
      </c>
      <c r="B26" s="9">
        <f>IF($A26="","",CHOOSE(WEEKDAY(A26,2),"周一","周二","周三","周四","周五","周六","周日"))</f>
        <v/>
      </c>
      <c r="C26" s="5" t="inlineStr">
        <is>
          <t>D3</t>
        </is>
      </c>
      <c r="D26" s="19" t="n">
        <v>625</v>
      </c>
      <c r="E26" s="19" t="n">
        <v>726</v>
      </c>
      <c r="F26" s="19" t="n">
        <v>888</v>
      </c>
      <c r="G26" s="20">
        <f>IFERROR(AVERAGE($D26:$F26),"")</f>
        <v/>
      </c>
      <c r="H26" s="19" t="n">
        <v>570</v>
      </c>
      <c r="I26" s="19" t="n">
        <v>650</v>
      </c>
      <c r="J26" s="19" t="n">
        <v>790</v>
      </c>
      <c r="K26" s="19" t="n">
        <v>580</v>
      </c>
      <c r="L26" s="19" t="n">
        <v>690</v>
      </c>
      <c r="M26" s="19" t="n">
        <v>820</v>
      </c>
      <c r="N26" s="19" t="n">
        <v>460</v>
      </c>
      <c r="O26" s="19" t="n">
        <v>560</v>
      </c>
      <c r="P26" s="19" t="n">
        <v>710</v>
      </c>
      <c r="Q26" s="19" t="n">
        <v>720</v>
      </c>
      <c r="R26" s="19" t="n">
        <v>870</v>
      </c>
      <c r="S26" s="19" t="n">
        <v>1110</v>
      </c>
      <c r="T26" s="19" t="n">
        <v>540</v>
      </c>
      <c r="U26" s="19" t="n">
        <v>620</v>
      </c>
      <c r="V26" s="19" t="n">
        <v>760</v>
      </c>
      <c r="W26" s="20">
        <f>IFERROR(((G26+H26+I26)*竞对档案!$D$4+(J26+K26+L26)*竞对档案!$D$5+(M26+N26+O26)*竞对档案!$D$6+(P26+Q26+R26)*竞对档案!$D$7+(S26+T26+U26)*竞对档案!$D$8)/(3*竞对档案!$D$9),"")</f>
        <v/>
      </c>
      <c r="X26" s="21">
        <f>IFERROR(J26/V26*100,"")</f>
        <v/>
      </c>
      <c r="Y26" s="22">
        <f>IFERROR(X26-X25,"")</f>
        <v/>
      </c>
      <c r="Z26" s="19" t="n">
        <v>724</v>
      </c>
      <c r="AA26" s="21">
        <f>IFERROR(Z26/V26*100,"")</f>
        <v/>
      </c>
      <c r="AB26" s="23" t="n"/>
    </row>
    <row r="27">
      <c r="A27" s="18" t="n">
        <v>46105</v>
      </c>
      <c r="B27" s="9">
        <f>IF($A27="","",CHOOSE(WEEKDAY(A27,2),"周一","周二","周三","周四","周五","周六","周日"))</f>
        <v/>
      </c>
      <c r="C27" s="5" t="inlineStr">
        <is>
          <t>D3</t>
        </is>
      </c>
      <c r="D27" s="19" t="n">
        <v>618</v>
      </c>
      <c r="E27" s="19" t="n">
        <v>741</v>
      </c>
      <c r="F27" s="19" t="n">
        <v>879</v>
      </c>
      <c r="G27" s="20">
        <f>IFERROR(AVERAGE($D27:$F27),"")</f>
        <v/>
      </c>
      <c r="H27" s="19" t="n">
        <v>570</v>
      </c>
      <c r="I27" s="19" t="n">
        <v>640</v>
      </c>
      <c r="J27" s="19" t="n">
        <v>810</v>
      </c>
      <c r="K27" s="19" t="n">
        <v>610</v>
      </c>
      <c r="L27" s="19" t="n">
        <v>690</v>
      </c>
      <c r="M27" s="19" t="n">
        <v>820</v>
      </c>
      <c r="N27" s="19" t="n">
        <v>490</v>
      </c>
      <c r="O27" s="19" t="n">
        <v>550</v>
      </c>
      <c r="P27" s="19" t="n">
        <v>700</v>
      </c>
      <c r="Q27" s="19" t="n">
        <v>760</v>
      </c>
      <c r="R27" s="19" t="n">
        <v>890</v>
      </c>
      <c r="S27" s="19" t="n">
        <v>1110</v>
      </c>
      <c r="T27" s="19" t="n">
        <v>550</v>
      </c>
      <c r="U27" s="19" t="n">
        <v>620</v>
      </c>
      <c r="V27" s="19" t="n">
        <v>740</v>
      </c>
      <c r="W27" s="20">
        <f>IFERROR(((G27+H27+I27)*竞对档案!$D$4+(J27+K27+L27)*竞对档案!$D$5+(M27+N27+O27)*竞对档案!$D$6+(P27+Q27+R27)*竞对档案!$D$7+(S27+T27+U27)*竞对档案!$D$8)/(3*竞对档案!$D$9),"")</f>
        <v/>
      </c>
      <c r="X27" s="21">
        <f>IFERROR(J27/V27*100,"")</f>
        <v/>
      </c>
      <c r="Y27" s="22">
        <f>IFERROR(X27-X26,"")</f>
        <v/>
      </c>
      <c r="Z27" s="19" t="n">
        <v>740</v>
      </c>
      <c r="AA27" s="21">
        <f>IFERROR(Z27/V27*100,"")</f>
        <v/>
      </c>
      <c r="AB27" s="23" t="n"/>
    </row>
    <row r="28">
      <c r="A28" s="18" t="n">
        <v>46106</v>
      </c>
      <c r="B28" s="9">
        <f>IF($A28="","",CHOOSE(WEEKDAY(A28,2),"周一","周二","周三","周四","周五","周六","周日"))</f>
        <v/>
      </c>
      <c r="C28" s="5" t="inlineStr">
        <is>
          <t>D3</t>
        </is>
      </c>
      <c r="D28" s="19" t="n">
        <v>611</v>
      </c>
      <c r="E28" s="19" t="n">
        <v>739</v>
      </c>
      <c r="F28" s="19" t="n">
        <v>892</v>
      </c>
      <c r="G28" s="20">
        <f>IFERROR(AVERAGE($D28:$F28),"")</f>
        <v/>
      </c>
      <c r="H28" s="19" t="n">
        <v>550</v>
      </c>
      <c r="I28" s="19" t="n">
        <v>660</v>
      </c>
      <c r="J28" s="19" t="n">
        <v>780</v>
      </c>
      <c r="K28" s="19" t="n">
        <v>590</v>
      </c>
      <c r="L28" s="19" t="n">
        <v>670</v>
      </c>
      <c r="M28" s="19" t="n">
        <v>850</v>
      </c>
      <c r="N28" s="19" t="n">
        <v>470</v>
      </c>
      <c r="O28" s="19" t="n">
        <v>560</v>
      </c>
      <c r="P28" s="19" t="n">
        <v>710</v>
      </c>
      <c r="Q28" s="19" t="n">
        <v>740</v>
      </c>
      <c r="R28" s="19" t="n">
        <v>870</v>
      </c>
      <c r="S28" s="19" t="n">
        <v>1110</v>
      </c>
      <c r="T28" s="19" t="n">
        <v>540</v>
      </c>
      <c r="U28" s="19" t="n">
        <v>630</v>
      </c>
      <c r="V28" s="19" t="n">
        <v>750</v>
      </c>
      <c r="W28" s="20">
        <f>IFERROR(((G28+H28+I28)*竞对档案!$D$4+(J28+K28+L28)*竞对档案!$D$5+(M28+N28+O28)*竞对档案!$D$6+(P28+Q28+R28)*竞对档案!$D$7+(S28+T28+U28)*竞对档案!$D$8)/(3*竞对档案!$D$9),"")</f>
        <v/>
      </c>
      <c r="X28" s="21">
        <f>IFERROR(J28/V28*100,"")</f>
        <v/>
      </c>
      <c r="Y28" s="22">
        <f>IFERROR(X28-X27,"")</f>
        <v/>
      </c>
      <c r="Z28" s="19" t="n">
        <v>689</v>
      </c>
      <c r="AA28" s="21">
        <f>IFERROR(Z28/V28*100,"")</f>
        <v/>
      </c>
      <c r="AB28" s="23" t="n"/>
    </row>
    <row r="29">
      <c r="A29" s="18" t="n">
        <v>46107</v>
      </c>
      <c r="B29" s="9">
        <f>IF($A29="","",CHOOSE(WEEKDAY(A29,2),"周一","周二","周三","周四","周五","周六","周日"))</f>
        <v/>
      </c>
      <c r="C29" s="5" t="inlineStr">
        <is>
          <t>D3</t>
        </is>
      </c>
      <c r="D29" s="19" t="n">
        <v>621</v>
      </c>
      <c r="E29" s="19" t="n">
        <v>722</v>
      </c>
      <c r="F29" s="19" t="n">
        <v>886</v>
      </c>
      <c r="G29" s="20">
        <f>IFERROR(AVERAGE($D29:$F29),"")</f>
        <v/>
      </c>
      <c r="H29" s="19" t="n">
        <v>570</v>
      </c>
      <c r="I29" s="19" t="n">
        <v>640</v>
      </c>
      <c r="J29" s="19" t="n">
        <v>770</v>
      </c>
      <c r="K29" s="19" t="n">
        <v>580</v>
      </c>
      <c r="L29" s="19" t="n">
        <v>670</v>
      </c>
      <c r="M29" s="19" t="n">
        <v>860</v>
      </c>
      <c r="N29" s="19" t="n">
        <v>470</v>
      </c>
      <c r="O29" s="19" t="n">
        <v>550</v>
      </c>
      <c r="P29" s="19" t="n">
        <v>710</v>
      </c>
      <c r="Q29" s="19" t="n">
        <v>760</v>
      </c>
      <c r="R29" s="19" t="n">
        <v>890</v>
      </c>
      <c r="S29" s="19" t="n">
        <v>1090</v>
      </c>
      <c r="T29" s="19" t="n">
        <v>530</v>
      </c>
      <c r="U29" s="19" t="n">
        <v>630</v>
      </c>
      <c r="V29" s="19" t="n">
        <v>740</v>
      </c>
      <c r="W29" s="20">
        <f>IFERROR(((G29+H29+I29)*竞对档案!$D$4+(J29+K29+L29)*竞对档案!$D$5+(M29+N29+O29)*竞对档案!$D$6+(P29+Q29+R29)*竞对档案!$D$7+(S29+T29+U29)*竞对档案!$D$8)/(3*竞对档案!$D$9),"")</f>
        <v/>
      </c>
      <c r="X29" s="21">
        <f>IFERROR(J29/V29*100,"")</f>
        <v/>
      </c>
      <c r="Y29" s="22">
        <f>IFERROR(X29-X28,"")</f>
        <v/>
      </c>
      <c r="Z29" s="19" t="n">
        <v>758</v>
      </c>
      <c r="AA29" s="21">
        <f>IFERROR(Z29/V29*100,"")</f>
        <v/>
      </c>
      <c r="AB29" s="23" t="n"/>
    </row>
    <row r="30">
      <c r="A30" s="18" t="n">
        <v>46108</v>
      </c>
      <c r="B30" s="9">
        <f>IF($A30="","",CHOOSE(WEEKDAY(A30,2),"周一","周二","周三","周四","周五","周六","周日"))</f>
        <v/>
      </c>
      <c r="C30" s="5" t="inlineStr">
        <is>
          <t>D2</t>
        </is>
      </c>
      <c r="D30" s="19" t="n">
        <v>874</v>
      </c>
      <c r="E30" s="19" t="n">
        <v>1031</v>
      </c>
      <c r="F30" s="19" t="n">
        <v>1273</v>
      </c>
      <c r="G30" s="20">
        <f>IFERROR(AVERAGE($D30:$F30),"")</f>
        <v/>
      </c>
      <c r="H30" s="19" t="n">
        <v>640</v>
      </c>
      <c r="I30" s="19" t="n">
        <v>740</v>
      </c>
      <c r="J30" s="19" t="n">
        <v>900</v>
      </c>
      <c r="K30" s="19" t="n">
        <v>670</v>
      </c>
      <c r="L30" s="19" t="n">
        <v>800</v>
      </c>
      <c r="M30" s="19" t="n">
        <v>980</v>
      </c>
      <c r="N30" s="19" t="n">
        <v>550</v>
      </c>
      <c r="O30" s="19" t="n">
        <v>650</v>
      </c>
      <c r="P30" s="19" t="n">
        <v>820</v>
      </c>
      <c r="Q30" s="19" t="n">
        <v>870</v>
      </c>
      <c r="R30" s="19" t="n">
        <v>1030</v>
      </c>
      <c r="S30" s="19" t="n">
        <v>1270</v>
      </c>
      <c r="T30" s="19" t="n">
        <v>640</v>
      </c>
      <c r="U30" s="19" t="n">
        <v>730</v>
      </c>
      <c r="V30" s="19" t="n">
        <v>880</v>
      </c>
      <c r="W30" s="20">
        <f>IFERROR(((G30+H30+I30)*竞对档案!$D$4+(J30+K30+L30)*竞对档案!$D$5+(M30+N30+O30)*竞对档案!$D$6+(P30+Q30+R30)*竞对档案!$D$7+(S30+T30+U30)*竞对档案!$D$8)/(3*竞对档案!$D$9),"")</f>
        <v/>
      </c>
      <c r="X30" s="21">
        <f>IFERROR(J30/V30*100,"")</f>
        <v/>
      </c>
      <c r="Y30" s="22">
        <f>IFERROR(X30-X29,"")</f>
        <v/>
      </c>
      <c r="Z30" s="19" t="n">
        <v>1018</v>
      </c>
      <c r="AA30" s="21">
        <f>IFERROR(Z30/V30*100,"")</f>
        <v/>
      </c>
      <c r="AB30" s="23" t="n"/>
    </row>
    <row r="31">
      <c r="A31" s="18" t="n">
        <v>46109</v>
      </c>
      <c r="B31" s="9">
        <f>IF($A31="","",CHOOSE(WEEKDAY(A31,2),"周一","周二","周三","周四","周五","周六","周日"))</f>
        <v/>
      </c>
      <c r="C31" s="5" t="inlineStr">
        <is>
          <t>D2</t>
        </is>
      </c>
      <c r="D31" s="19" t="n">
        <v>890</v>
      </c>
      <c r="E31" s="19" t="n">
        <v>1034</v>
      </c>
      <c r="F31" s="19" t="n">
        <v>1245</v>
      </c>
      <c r="G31" s="20">
        <f>IFERROR(AVERAGE($D31:$F31),"")</f>
        <v/>
      </c>
      <c r="H31" s="19" t="n">
        <v>650</v>
      </c>
      <c r="I31" s="19" t="n">
        <v>750</v>
      </c>
      <c r="J31" s="19" t="n">
        <v>910</v>
      </c>
      <c r="K31" s="19" t="n">
        <v>690</v>
      </c>
      <c r="L31" s="19" t="n">
        <v>780</v>
      </c>
      <c r="M31" s="19" t="n">
        <v>970</v>
      </c>
      <c r="N31" s="19" t="n">
        <v>540</v>
      </c>
      <c r="O31" s="19" t="n">
        <v>640</v>
      </c>
      <c r="P31" s="19" t="n">
        <v>820</v>
      </c>
      <c r="Q31" s="19" t="n">
        <v>870</v>
      </c>
      <c r="R31" s="19" t="n">
        <v>1040</v>
      </c>
      <c r="S31" s="19" t="n">
        <v>1250</v>
      </c>
      <c r="T31" s="19" t="n">
        <v>610</v>
      </c>
      <c r="U31" s="19" t="n">
        <v>700</v>
      </c>
      <c r="V31" s="19" t="n">
        <v>850</v>
      </c>
      <c r="W31" s="20">
        <f>IFERROR(((G31+H31+I31)*竞对档案!$D$4+(J31+K31+L31)*竞对档案!$D$5+(M31+N31+O31)*竞对档案!$D$6+(P31+Q31+R31)*竞对档案!$D$7+(S31+T31+U31)*竞对档案!$D$8)/(3*竞对档案!$D$9),"")</f>
        <v/>
      </c>
      <c r="X31" s="21">
        <f>IFERROR(J31/V31*100,"")</f>
        <v/>
      </c>
      <c r="Y31" s="22">
        <f>IFERROR(X31-X30,"")</f>
        <v/>
      </c>
      <c r="Z31" s="19" t="n">
        <v>1015</v>
      </c>
      <c r="AA31" s="21">
        <f>IFERROR(Z31/V31*100,"")</f>
        <v/>
      </c>
      <c r="AB31" s="23" t="n"/>
    </row>
    <row r="32">
      <c r="A32" s="18" t="n">
        <v>46110</v>
      </c>
      <c r="B32" s="9">
        <f>IF($A32="","",CHOOSE(WEEKDAY(A32,2),"周一","周二","周三","周四","周五","周六","周日"))</f>
        <v/>
      </c>
      <c r="C32" s="5" t="inlineStr">
        <is>
          <t>D3</t>
        </is>
      </c>
      <c r="D32" s="19" t="n">
        <v>618</v>
      </c>
      <c r="E32" s="19" t="n">
        <v>719</v>
      </c>
      <c r="F32" s="19" t="n">
        <v>889</v>
      </c>
      <c r="G32" s="20">
        <f>IFERROR(AVERAGE($D32:$F32),"")</f>
        <v/>
      </c>
      <c r="H32" s="19" t="n">
        <v>570</v>
      </c>
      <c r="I32" s="19" t="n">
        <v>660</v>
      </c>
      <c r="J32" s="19" t="n">
        <v>810</v>
      </c>
      <c r="K32" s="19" t="n">
        <v>600</v>
      </c>
      <c r="L32" s="19" t="n">
        <v>670</v>
      </c>
      <c r="M32" s="19" t="n">
        <v>840</v>
      </c>
      <c r="N32" s="19" t="n">
        <v>480</v>
      </c>
      <c r="O32" s="19" t="n">
        <v>560</v>
      </c>
      <c r="P32" s="19" t="n">
        <v>700</v>
      </c>
      <c r="Q32" s="19" t="n">
        <v>730</v>
      </c>
      <c r="R32" s="19" t="n">
        <v>900</v>
      </c>
      <c r="S32" s="19" t="n">
        <v>1090</v>
      </c>
      <c r="T32" s="19" t="n">
        <v>530</v>
      </c>
      <c r="U32" s="19" t="n">
        <v>610</v>
      </c>
      <c r="V32" s="19" t="n">
        <v>760</v>
      </c>
      <c r="W32" s="20">
        <f>IFERROR(((G32+H32+I32)*竞对档案!$D$4+(J32+K32+L32)*竞对档案!$D$5+(M32+N32+O32)*竞对档案!$D$6+(P32+Q32+R32)*竞对档案!$D$7+(S32+T32+U32)*竞对档案!$D$8)/(3*竞对档案!$D$9),"")</f>
        <v/>
      </c>
      <c r="X32" s="21">
        <f>IFERROR(J32/V32*100,"")</f>
        <v/>
      </c>
      <c r="Y32" s="22">
        <f>IFERROR(X32-X31,"")</f>
        <v/>
      </c>
      <c r="Z32" s="19" t="n">
        <v>689</v>
      </c>
      <c r="AA32" s="21">
        <f>IFERROR(Z32/V32*100,"")</f>
        <v/>
      </c>
      <c r="AB32" s="23" t="n"/>
    </row>
    <row r="33">
      <c r="A33" s="18" t="n">
        <v>46111</v>
      </c>
      <c r="B33" s="9">
        <f>IF($A33="","",CHOOSE(WEEKDAY(A33,2),"周一","周二","周三","周四","周五","周六","周日"))</f>
        <v/>
      </c>
      <c r="C33" s="5" t="inlineStr">
        <is>
          <t>D3</t>
        </is>
      </c>
      <c r="D33" s="19" t="n">
        <v>614</v>
      </c>
      <c r="E33" s="19" t="n">
        <v>718</v>
      </c>
      <c r="F33" s="19" t="n">
        <v>890</v>
      </c>
      <c r="G33" s="20">
        <f>IFERROR(AVERAGE($D33:$F33),"")</f>
        <v/>
      </c>
      <c r="H33" s="19" t="n">
        <v>550</v>
      </c>
      <c r="I33" s="19" t="n">
        <v>660</v>
      </c>
      <c r="J33" s="19" t="n">
        <v>790</v>
      </c>
      <c r="K33" s="19" t="n">
        <v>600</v>
      </c>
      <c r="L33" s="19" t="n">
        <v>700</v>
      </c>
      <c r="M33" s="19" t="n">
        <v>840</v>
      </c>
      <c r="N33" s="19" t="n">
        <v>490</v>
      </c>
      <c r="O33" s="19" t="n">
        <v>570</v>
      </c>
      <c r="P33" s="19" t="n">
        <v>710</v>
      </c>
      <c r="Q33" s="19" t="n">
        <v>740</v>
      </c>
      <c r="R33" s="19" t="n">
        <v>870</v>
      </c>
      <c r="S33" s="19" t="n">
        <v>1090</v>
      </c>
      <c r="T33" s="19" t="n">
        <v>540</v>
      </c>
      <c r="U33" s="19" t="n">
        <v>620</v>
      </c>
      <c r="V33" s="19" t="n">
        <v>750</v>
      </c>
      <c r="W33" s="20">
        <f>IFERROR(((G33+H33+I33)*竞对档案!$D$4+(J33+K33+L33)*竞对档案!$D$5+(M33+N33+O33)*竞对档案!$D$6+(P33+Q33+R33)*竞对档案!$D$7+(S33+T33+U33)*竞对档案!$D$8)/(3*竞对档案!$D$9),"")</f>
        <v/>
      </c>
      <c r="X33" s="21">
        <f>IFERROR(J33/V33*100,"")</f>
        <v/>
      </c>
      <c r="Y33" s="22">
        <f>IFERROR(X33-X32,"")</f>
        <v/>
      </c>
      <c r="Z33" s="19" t="n">
        <v>766</v>
      </c>
      <c r="AA33" s="21">
        <f>IFERROR(Z33/V33*100,"")</f>
        <v/>
      </c>
      <c r="AB33" s="23" t="n"/>
    </row>
  </sheetData>
  <mergeCells count="2">
    <mergeCell ref="A2:AB2"/>
    <mergeCell ref="A1:AB1"/>
  </mergeCells>
  <conditionalFormatting sqref="X4:X33">
    <cfRule type="cellIs" priority="1" operator="between" dxfId="0">
      <formula>97</formula>
      <formula>103</formula>
    </cfRule>
    <cfRule type="cellIs" priority="2" operator="between" dxfId="1">
      <formula>90</formula>
      <formula>110</formula>
    </cfRule>
    <cfRule type="cellIs" priority="3" operator="lessThan" dxfId="2">
      <formula>97</formula>
    </cfRule>
    <cfRule type="cellIs" priority="4" operator="greaterThan" dxfId="2">
      <formula>103</formula>
    </cfRule>
  </conditionalFormatting>
  <conditionalFormatting sqref="AA4:AA33">
    <cfRule type="cellIs" priority="5" operator="between" dxfId="0">
      <formula>97</formula>
      <formula>103</formula>
    </cfRule>
    <cfRule type="cellIs" priority="6" operator="between" dxfId="1">
      <formula>90</formula>
      <formula>110</formula>
    </cfRule>
    <cfRule type="cellIs" priority="7" operator="lessThan" dxfId="2">
      <formula>97</formula>
    </cfRule>
    <cfRule type="cellIs" priority="8" operator="greaterThan" dxfId="2">
      <formula>103</formula>
    </cfRule>
  </conditionalFormatting>
  <conditionalFormatting sqref="Y4:Y33">
    <cfRule type="cellIs" priority="9" operator="greaterThan" dxfId="2">
      <formula>0</formula>
    </cfRule>
    <cfRule type="cellIs" priority="10" operator="lessThan" dxfId="3">
      <formula>0</formula>
    </cfRule>
    <cfRule type="cellIs" priority="11" operator="equal" dxfId="4">
      <formula>0</formula>
    </cfRule>
  </conditionalFormatting>
  <dataValidations count="2">
    <dataValidation sqref="C4:C33" showDropDown="0" showInputMessage="0" showErrorMessage="1" allowBlank="1" type="list">
      <formula1>"D1,D2,D3,D4"</formula1>
    </dataValidation>
    <dataValidation sqref="A4:A33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12" customWidth="1" min="5" max="5"/>
    <col width="12" customWidth="1" min="6" max="6"/>
    <col width="12" customWidth="1" min="7" max="7"/>
    <col width="34" customWidth="1" min="8" max="8"/>
  </cols>
  <sheetData>
    <row r="1" ht="30" customHeight="1">
      <c r="A1" s="1" t="inlineStr">
        <is>
          <t>竞争组合（Comp Set）档案 · 5 家</t>
        </is>
      </c>
    </row>
    <row r="2" ht="26" customHeight="1">
      <c r="A2" s="2" t="inlineStr">
        <is>
          <t>SPEC 2.4。房量列会被「每日比价」页引用作为加权权重。灰底为 SPEC 固定参数。</t>
        </is>
      </c>
    </row>
    <row r="3" ht="30" customHeight="1">
      <c r="A3" s="12" t="inlineStr">
        <is>
          <t>代码</t>
        </is>
      </c>
      <c r="B3" s="12" t="inlineStr">
        <is>
          <t>竞对名称</t>
        </is>
      </c>
      <c r="C3" s="12" t="inlineStr">
        <is>
          <t>档次</t>
        </is>
      </c>
      <c r="D3" s="12" t="inlineStr">
        <is>
          <t>房量</t>
        </is>
      </c>
      <c r="E3" s="12" t="inlineStr">
        <is>
          <t>平峰 BAR</t>
        </is>
      </c>
      <c r="F3" s="12" t="inlineStr">
        <is>
          <t>距本店(km)</t>
        </is>
      </c>
      <c r="G3" s="12" t="inlineStr">
        <is>
          <t>房量权重</t>
        </is>
      </c>
      <c r="H3" s="12" t="inlineStr">
        <is>
          <t>备注</t>
        </is>
      </c>
    </row>
    <row r="4">
      <c r="A4" s="13" t="inlineStr">
        <is>
          <t>A</t>
        </is>
      </c>
      <c r="B4" s="7" t="inlineStr">
        <is>
          <t>江畔万枫酒店</t>
        </is>
      </c>
      <c r="C4" s="13" t="inlineStr">
        <is>
          <t>中高端</t>
        </is>
      </c>
      <c r="D4" s="24" t="n">
        <v>280</v>
      </c>
      <c r="E4" s="19" t="n">
        <v>650</v>
      </c>
      <c r="F4" s="25" t="n">
        <v>1.2</v>
      </c>
      <c r="G4" s="26">
        <f>IFERROR($D4/$D$9,"")</f>
        <v/>
      </c>
      <c r="H4" s="7" t="inlineStr">
        <is>
          <t>平峰基准价</t>
        </is>
      </c>
    </row>
    <row r="5">
      <c r="A5" s="13" t="inlineStr">
        <is>
          <t>B</t>
        </is>
      </c>
      <c r="B5" s="7" t="inlineStr">
        <is>
          <t>滨江希尔顿花园</t>
        </is>
      </c>
      <c r="C5" s="13" t="inlineStr">
        <is>
          <t>中高端</t>
        </is>
      </c>
      <c r="D5" s="24" t="n">
        <v>240</v>
      </c>
      <c r="E5" s="19" t="n">
        <v>690</v>
      </c>
      <c r="F5" s="25" t="n">
        <v>2.5</v>
      </c>
      <c r="G5" s="26">
        <f>IFERROR($D5/$D$9,"")</f>
        <v/>
      </c>
      <c r="H5" s="7" t="inlineStr">
        <is>
          <t>平峰基准价</t>
        </is>
      </c>
    </row>
    <row r="6">
      <c r="A6" s="13" t="inlineStr">
        <is>
          <t>C</t>
        </is>
      </c>
      <c r="B6" s="7" t="inlineStr">
        <is>
          <t>钱塘智选假日</t>
        </is>
      </c>
      <c r="C6" s="13" t="inlineStr">
        <is>
          <t>中端偏上</t>
        </is>
      </c>
      <c r="D6" s="24" t="n">
        <v>300</v>
      </c>
      <c r="E6" s="19" t="n">
        <v>560</v>
      </c>
      <c r="F6" s="25" t="n">
        <v>3.1</v>
      </c>
      <c r="G6" s="26">
        <f>IFERROR($D6/$D$9,"")</f>
        <v/>
      </c>
      <c r="H6" s="7" t="inlineStr">
        <is>
          <t>平峰基准价</t>
        </is>
      </c>
    </row>
    <row r="7">
      <c r="A7" s="13" t="inlineStr">
        <is>
          <t>D</t>
        </is>
      </c>
      <c r="B7" s="7" t="inlineStr">
        <is>
          <t>星光开元名都</t>
        </is>
      </c>
      <c r="C7" s="13" t="inlineStr">
        <is>
          <t>高端</t>
        </is>
      </c>
      <c r="D7" s="24" t="n">
        <v>350</v>
      </c>
      <c r="E7" s="19" t="n">
        <v>880</v>
      </c>
      <c r="F7" s="25" t="n">
        <v>4</v>
      </c>
      <c r="G7" s="26">
        <f>IFERROR($D7/$D$9,"")</f>
        <v/>
      </c>
      <c r="H7" s="7" t="inlineStr">
        <is>
          <t>平峰基准价</t>
        </is>
      </c>
    </row>
    <row r="8">
      <c r="A8" s="13" t="inlineStr">
        <is>
          <t>E</t>
        </is>
      </c>
      <c r="B8" s="7" t="inlineStr">
        <is>
          <t>云栖亚朵S</t>
        </is>
      </c>
      <c r="C8" s="13" t="inlineStr">
        <is>
          <t>中高端</t>
        </is>
      </c>
      <c r="D8" s="24" t="n">
        <v>200</v>
      </c>
      <c r="E8" s="19" t="n">
        <v>620</v>
      </c>
      <c r="F8" s="25" t="n">
        <v>2</v>
      </c>
      <c r="G8" s="26">
        <f>IFERROR($D8/$D$9,"")</f>
        <v/>
      </c>
      <c r="H8" s="7" t="inlineStr">
        <is>
          <t>平峰基准价</t>
        </is>
      </c>
    </row>
    <row r="9">
      <c r="A9" s="27" t="inlineStr">
        <is>
          <t>合计</t>
        </is>
      </c>
      <c r="B9" s="27" t="inlineStr">
        <is>
          <t>5 家</t>
        </is>
      </c>
      <c r="C9" s="13" t="inlineStr">
        <is>
          <t>—</t>
        </is>
      </c>
      <c r="D9" s="28">
        <f>SUM($D$4:$D$8)</f>
        <v/>
      </c>
      <c r="E9" s="20">
        <f>IFERROR(SUMPRODUCT($D$4:$D$8,$E$4:$E$8)/$D$9,"")</f>
        <v/>
      </c>
      <c r="F9" s="13" t="inlineStr">
        <is>
          <t>—</t>
        </is>
      </c>
      <c r="G9" s="26">
        <f>SUM($G$4:$G$8)</f>
        <v/>
      </c>
      <c r="H9" s="7" t="inlineStr">
        <is>
          <t>加权平峰 BAR</t>
        </is>
      </c>
    </row>
    <row r="11" ht="30" customHeight="1">
      <c r="A11" s="29" t="inlineStr">
        <is>
          <t>校验</t>
        </is>
      </c>
      <c r="B11" s="30" t="n"/>
      <c r="C11" s="7" t="inlineStr">
        <is>
          <t>SPEC 2.4 载明的竞争组合加权均价（平峰）</t>
        </is>
      </c>
      <c r="D11" s="31" t="n"/>
      <c r="E11" s="30" t="n"/>
      <c r="F11" s="32" t="n">
        <v>680</v>
      </c>
      <c r="G11" s="26">
        <f>IFERROR($F$9/$F11-1,"")</f>
        <v/>
      </c>
      <c r="H11" s="33" t="inlineStr">
        <is>
          <t>按房量加权算得 ¥691.7，与 SPEC 载明的 ¥680 差 +1.7%（SPEC 内部取整差异），教学时以房量加权口径为准</t>
        </is>
      </c>
    </row>
  </sheetData>
  <mergeCells count="5">
    <mergeCell ref="C11:E11"/>
    <mergeCell ref="A11:B11"/>
    <mergeCell ref="A2:H2"/>
    <mergeCell ref="H11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9" customWidth="1" min="4" max="4"/>
    <col width="11" customWidth="1" min="5" max="5"/>
    <col width="12" customWidth="1" min="6" max="6"/>
    <col width="30" customWidth="1" min="7" max="7"/>
    <col width="11" customWidth="1" min="8" max="8"/>
    <col width="12" customWidth="1" min="9" max="9"/>
    <col width="26" customWidth="1" min="10" max="10"/>
  </cols>
  <sheetData>
    <row r="1" ht="30" customHeight="1">
      <c r="A1" s="1" t="inlineStr">
        <is>
          <t>ARI 诊断（《法典》表 C 自动查表）</t>
        </is>
      </c>
    </row>
    <row r="2" ht="26" customHeight="1">
      <c r="A2" s="2" t="inlineStr">
        <is>
          <t>只需输入 ARI、MPI、预测 OCC 三个数，判定 / 动作 / 调整幅度全部自动输出。白底为公式，勿改。</t>
        </is>
      </c>
    </row>
    <row r="3" ht="38" customHeight="1">
      <c r="A3" s="12" t="inlineStr">
        <is>
          <t>日期</t>
        </is>
      </c>
      <c r="B3" s="12" t="inlineStr">
        <is>
          <t>ARI</t>
        </is>
      </c>
      <c r="C3" s="12" t="inlineStr">
        <is>
          <t>MPI</t>
        </is>
      </c>
      <c r="D3" s="12" t="inlineStr">
        <is>
          <t>RGI</t>
        </is>
      </c>
      <c r="E3" s="12" t="inlineStr">
        <is>
          <t>预测 OCC</t>
        </is>
      </c>
      <c r="F3" s="12" t="inlineStr">
        <is>
          <t>判定
(表C)</t>
        </is>
      </c>
      <c r="G3" s="12" t="inlineStr">
        <is>
          <t>建议动作
(表C)</t>
        </is>
      </c>
      <c r="H3" s="12" t="inlineStr">
        <is>
          <t>调整幅度%</t>
        </is>
      </c>
      <c r="I3" s="12" t="inlineStr">
        <is>
          <t>是否执行</t>
        </is>
      </c>
      <c r="J3" s="12" t="inlineStr">
        <is>
          <t>备注</t>
        </is>
      </c>
    </row>
    <row r="4">
      <c r="A4" s="18" t="n">
        <v>46082</v>
      </c>
      <c r="B4" s="25" t="n">
        <v>101.6</v>
      </c>
      <c r="C4" s="25" t="n">
        <v>110.1</v>
      </c>
      <c r="D4" s="22">
        <f>IFERROR($B4*$C4/100,"")</f>
        <v/>
      </c>
      <c r="E4" s="34" t="n">
        <v>0.849</v>
      </c>
      <c r="F4" s="9">
        <f>IF($B4="","",IF($B4&gt;120,"严重偏高",IF($B4&gt;=110,"偏高",IF($B4&gt;=103,"略高",IF($B4&gt;=97,"健康",IF($B4&gt;=90,"略低",IF($B4&gt;=80,"偏低","严重偏低")))))))</f>
        <v/>
      </c>
      <c r="G4" s="6">
        <f>IF($B4="","",IF($B4&gt;120,IF($C4&lt;95,"降 8%（MPI&lt;95）","维持并每日盯 Pickup"),IF($B4&gt;=110,IF($D4&lt;100,"降 5%（RGI&lt;100）","维持"),IF($B4&gt;=103,"维持，观察 Pickup",IF($B4&gt;=97,"维持",IF($B4&gt;=90,IF($E4&gt;=0.8,"提 3%（预测 OCC≥80%）","维持"),IF($B4&gt;=80,"提 5%","提 8%，并核查房型配置与含早策略")))))))</f>
        <v/>
      </c>
      <c r="H4" s="26">
        <f>IF($B4="","",IF($B4&gt;120,IF($C4&lt;95,-0.08,0),IF($B4&gt;=110,IF($D4&lt;100,-0.05,0),IF($B4&gt;=103,0,IF($B4&gt;=97,0,IF($B4&gt;=90,IF($E4&gt;=0.8,0.03,0),IF($B4&gt;=80,0.05,0.08)))))))</f>
        <v/>
      </c>
      <c r="I4" s="5" t="n"/>
      <c r="J4" s="23" t="n"/>
    </row>
    <row r="5">
      <c r="A5" s="18" t="n">
        <v>46083</v>
      </c>
      <c r="B5" s="25" t="n">
        <v>100</v>
      </c>
      <c r="C5" s="25" t="n">
        <v>100.7</v>
      </c>
      <c r="D5" s="22">
        <f>IFERROR($B5*$C5/100,"")</f>
        <v/>
      </c>
      <c r="E5" s="34" t="n">
        <v>0.781</v>
      </c>
      <c r="F5" s="9">
        <f>IF($B5="","",IF($B5&gt;120,"严重偏高",IF($B5&gt;=110,"偏高",IF($B5&gt;=103,"略高",IF($B5&gt;=97,"健康",IF($B5&gt;=90,"略低",IF($B5&gt;=80,"偏低","严重偏低")))))))</f>
        <v/>
      </c>
      <c r="G5" s="6">
        <f>IF($B5="","",IF($B5&gt;120,IF($C5&lt;95,"降 8%（MPI&lt;95）","维持并每日盯 Pickup"),IF($B5&gt;=110,IF($D5&lt;100,"降 5%（RGI&lt;100）","维持"),IF($B5&gt;=103,"维持，观察 Pickup",IF($B5&gt;=97,"维持",IF($B5&gt;=90,IF($E5&gt;=0.8,"提 3%（预测 OCC≥80%）","维持"),IF($B5&gt;=80,"提 5%","提 8%，并核查房型配置与含早策略")))))))</f>
        <v/>
      </c>
      <c r="H5" s="26">
        <f>IF($B5="","",IF($B5&gt;120,IF($C5&lt;95,-0.08,0),IF($B5&gt;=110,IF($D5&lt;100,-0.05,0),IF($B5&gt;=103,0,IF($B5&gt;=97,0,IF($B5&gt;=90,IF($E5&gt;=0.8,0.03,0),IF($B5&gt;=80,0.05,0.08)))))))</f>
        <v/>
      </c>
      <c r="I5" s="5" t="n"/>
      <c r="J5" s="23" t="n"/>
    </row>
    <row r="6">
      <c r="A6" s="18" t="n">
        <v>46084</v>
      </c>
      <c r="B6" s="25" t="n">
        <v>97.5</v>
      </c>
      <c r="C6" s="25" t="n">
        <v>112.7</v>
      </c>
      <c r="D6" s="22">
        <f>IFERROR($B6*$C6/100,"")</f>
        <v/>
      </c>
      <c r="E6" s="34" t="n">
        <v>0.465</v>
      </c>
      <c r="F6" s="9">
        <f>IF($B6="","",IF($B6&gt;120,"严重偏高",IF($B6&gt;=110,"偏高",IF($B6&gt;=103,"略高",IF($B6&gt;=97,"健康",IF($B6&gt;=90,"略低",IF($B6&gt;=80,"偏低","严重偏低")))))))</f>
        <v/>
      </c>
      <c r="G6" s="6">
        <f>IF($B6="","",IF($B6&gt;120,IF($C6&lt;95,"降 8%（MPI&lt;95）","维持并每日盯 Pickup"),IF($B6&gt;=110,IF($D6&lt;100,"降 5%（RGI&lt;100）","维持"),IF($B6&gt;=103,"维持，观察 Pickup",IF($B6&gt;=97,"维持",IF($B6&gt;=90,IF($E6&gt;=0.8,"提 3%（预测 OCC≥80%）","维持"),IF($B6&gt;=80,"提 5%","提 8%，并核查房型配置与含早策略")))))))</f>
        <v/>
      </c>
      <c r="H6" s="26">
        <f>IF($B6="","",IF($B6&gt;120,IF($C6&lt;95,-0.08,0),IF($B6&gt;=110,IF($D6&lt;100,-0.05,0),IF($B6&gt;=103,0,IF($B6&gt;=97,0,IF($B6&gt;=90,IF($E6&gt;=0.8,0.03,0),IF($B6&gt;=80,0.05,0.08)))))))</f>
        <v/>
      </c>
      <c r="I6" s="5" t="n"/>
      <c r="J6" s="23" t="n"/>
    </row>
    <row r="7">
      <c r="A7" s="18" t="n">
        <v>46085</v>
      </c>
      <c r="B7" s="25" t="n">
        <v>107.1</v>
      </c>
      <c r="C7" s="25" t="n">
        <v>103.5</v>
      </c>
      <c r="D7" s="22">
        <f>IFERROR($B7*$C7/100,"")</f>
        <v/>
      </c>
      <c r="E7" s="34" t="n">
        <v>0.952</v>
      </c>
      <c r="F7" s="9">
        <f>IF($B7="","",IF($B7&gt;120,"严重偏高",IF($B7&gt;=110,"偏高",IF($B7&gt;=103,"略高",IF($B7&gt;=97,"健康",IF($B7&gt;=90,"略低",IF($B7&gt;=80,"偏低","严重偏低")))))))</f>
        <v/>
      </c>
      <c r="G7" s="6">
        <f>IF($B7="","",IF($B7&gt;120,IF($C7&lt;95,"降 8%（MPI&lt;95）","维持并每日盯 Pickup"),IF($B7&gt;=110,IF($D7&lt;100,"降 5%（RGI&lt;100）","维持"),IF($B7&gt;=103,"维持，观察 Pickup",IF($B7&gt;=97,"维持",IF($B7&gt;=90,IF($E7&gt;=0.8,"提 3%（预测 OCC≥80%）","维持"),IF($B7&gt;=80,"提 5%","提 8%，并核查房型配置与含早策略")))))))</f>
        <v/>
      </c>
      <c r="H7" s="26">
        <f>IF($B7="","",IF($B7&gt;120,IF($C7&lt;95,-0.08,0),IF($B7&gt;=110,IF($D7&lt;100,-0.05,0),IF($B7&gt;=103,0,IF($B7&gt;=97,0,IF($B7&gt;=90,IF($E7&gt;=0.8,0.03,0),IF($B7&gt;=80,0.05,0.08)))))))</f>
        <v/>
      </c>
      <c r="I7" s="5" t="n"/>
      <c r="J7" s="23" t="n"/>
    </row>
    <row r="8">
      <c r="A8" s="18" t="n">
        <v>46086</v>
      </c>
      <c r="B8" s="25" t="n">
        <v>100.5</v>
      </c>
      <c r="C8" s="25" t="n">
        <v>110.6</v>
      </c>
      <c r="D8" s="22">
        <f>IFERROR($B8*$C8/100,"")</f>
        <v/>
      </c>
      <c r="E8" s="34" t="n">
        <v>0.504</v>
      </c>
      <c r="F8" s="9">
        <f>IF($B8="","",IF($B8&gt;120,"严重偏高",IF($B8&gt;=110,"偏高",IF($B8&gt;=103,"略高",IF($B8&gt;=97,"健康",IF($B8&gt;=90,"略低",IF($B8&gt;=80,"偏低","严重偏低")))))))</f>
        <v/>
      </c>
      <c r="G8" s="6">
        <f>IF($B8="","",IF($B8&gt;120,IF($C8&lt;95,"降 8%（MPI&lt;95）","维持并每日盯 Pickup"),IF($B8&gt;=110,IF($D8&lt;100,"降 5%（RGI&lt;100）","维持"),IF($B8&gt;=103,"维持，观察 Pickup",IF($B8&gt;=97,"维持",IF($B8&gt;=90,IF($E8&gt;=0.8,"提 3%（预测 OCC≥80%）","维持"),IF($B8&gt;=80,"提 5%","提 8%，并核查房型配置与含早策略")))))))</f>
        <v/>
      </c>
      <c r="H8" s="26">
        <f>IF($B8="","",IF($B8&gt;120,IF($C8&lt;95,-0.08,0),IF($B8&gt;=110,IF($D8&lt;100,-0.05,0),IF($B8&gt;=103,0,IF($B8&gt;=97,0,IF($B8&gt;=90,IF($E8&gt;=0.8,0.03,0),IF($B8&gt;=80,0.05,0.08)))))))</f>
        <v/>
      </c>
      <c r="I8" s="5" t="n"/>
      <c r="J8" s="23" t="n"/>
    </row>
    <row r="9">
      <c r="A9" s="18" t="n">
        <v>46087</v>
      </c>
      <c r="B9" s="25" t="n">
        <v>109.9</v>
      </c>
      <c r="C9" s="25" t="n">
        <v>98</v>
      </c>
      <c r="D9" s="22">
        <f>IFERROR($B9*$C9/100,"")</f>
        <v/>
      </c>
      <c r="E9" s="34" t="n">
        <v>0.862</v>
      </c>
      <c r="F9" s="9">
        <f>IF($B9="","",IF($B9&gt;120,"严重偏高",IF($B9&gt;=110,"偏高",IF($B9&gt;=103,"略高",IF($B9&gt;=97,"健康",IF($B9&gt;=90,"略低",IF($B9&gt;=80,"偏低","严重偏低")))))))</f>
        <v/>
      </c>
      <c r="G9" s="6">
        <f>IF($B9="","",IF($B9&gt;120,IF($C9&lt;95,"降 8%（MPI&lt;95）","维持并每日盯 Pickup"),IF($B9&gt;=110,IF($D9&lt;100,"降 5%（RGI&lt;100）","维持"),IF($B9&gt;=103,"维持，观察 Pickup",IF($B9&gt;=97,"维持",IF($B9&gt;=90,IF($E9&gt;=0.8,"提 3%（预测 OCC≥80%）","维持"),IF($B9&gt;=80,"提 5%","提 8%，并核查房型配置与含早策略")))))))</f>
        <v/>
      </c>
      <c r="H9" s="26">
        <f>IF($B9="","",IF($B9&gt;120,IF($C9&lt;95,-0.08,0),IF($B9&gt;=110,IF($D9&lt;100,-0.05,0),IF($B9&gt;=103,0,IF($B9&gt;=97,0,IF($B9&gt;=90,IF($E9&gt;=0.8,0.03,0),IF($B9&gt;=80,0.05,0.08)))))))</f>
        <v/>
      </c>
      <c r="I9" s="5" t="n"/>
      <c r="J9" s="23" t="n"/>
    </row>
    <row r="10">
      <c r="A10" s="18" t="n">
        <v>46088</v>
      </c>
      <c r="B10" s="25" t="n">
        <v>82</v>
      </c>
      <c r="C10" s="25" t="n">
        <v>96.40000000000001</v>
      </c>
      <c r="D10" s="22">
        <f>IFERROR($B10*$C10/100,"")</f>
        <v/>
      </c>
      <c r="E10" s="34" t="n">
        <v>0.668</v>
      </c>
      <c r="F10" s="9">
        <f>IF($B10="","",IF($B10&gt;120,"严重偏高",IF($B10&gt;=110,"偏高",IF($B10&gt;=103,"略高",IF($B10&gt;=97,"健康",IF($B10&gt;=90,"略低",IF($B10&gt;=80,"偏低","严重偏低")))))))</f>
        <v/>
      </c>
      <c r="G10" s="6">
        <f>IF($B10="","",IF($B10&gt;120,IF($C10&lt;95,"降 8%（MPI&lt;95）","维持并每日盯 Pickup"),IF($B10&gt;=110,IF($D10&lt;100,"降 5%（RGI&lt;100）","维持"),IF($B10&gt;=103,"维持，观察 Pickup",IF($B10&gt;=97,"维持",IF($B10&gt;=90,IF($E10&gt;=0.8,"提 3%（预测 OCC≥80%）","维持"),IF($B10&gt;=80,"提 5%","提 8%，并核查房型配置与含早策略")))))))</f>
        <v/>
      </c>
      <c r="H10" s="26">
        <f>IF($B10="","",IF($B10&gt;120,IF($C10&lt;95,-0.08,0),IF($B10&gt;=110,IF($D10&lt;100,-0.05,0),IF($B10&gt;=103,0,IF($B10&gt;=97,0,IF($B10&gt;=90,IF($E10&gt;=0.8,0.03,0),IF($B10&gt;=80,0.05,0.08)))))))</f>
        <v/>
      </c>
      <c r="I10" s="5" t="n"/>
      <c r="J10" s="23" t="n"/>
    </row>
    <row r="11">
      <c r="A11" s="18" t="n">
        <v>46089</v>
      </c>
      <c r="B11" s="25" t="n">
        <v>85.5</v>
      </c>
      <c r="C11" s="25" t="n">
        <v>114.6</v>
      </c>
      <c r="D11" s="22">
        <f>IFERROR($B11*$C11/100,"")</f>
        <v/>
      </c>
      <c r="E11" s="34" t="n">
        <v>0.799</v>
      </c>
      <c r="F11" s="9">
        <f>IF($B11="","",IF($B11&gt;120,"严重偏高",IF($B11&gt;=110,"偏高",IF($B11&gt;=103,"略高",IF($B11&gt;=97,"健康",IF($B11&gt;=90,"略低",IF($B11&gt;=80,"偏低","严重偏低")))))))</f>
        <v/>
      </c>
      <c r="G11" s="6">
        <f>IF($B11="","",IF($B11&gt;120,IF($C11&lt;95,"降 8%（MPI&lt;95）","维持并每日盯 Pickup"),IF($B11&gt;=110,IF($D11&lt;100,"降 5%（RGI&lt;100）","维持"),IF($B11&gt;=103,"维持，观察 Pickup",IF($B11&gt;=97,"维持",IF($B11&gt;=90,IF($E11&gt;=0.8,"提 3%（预测 OCC≥80%）","维持"),IF($B11&gt;=80,"提 5%","提 8%，并核查房型配置与含早策略")))))))</f>
        <v/>
      </c>
      <c r="H11" s="26">
        <f>IF($B11="","",IF($B11&gt;120,IF($C11&lt;95,-0.08,0),IF($B11&gt;=110,IF($D11&lt;100,-0.05,0),IF($B11&gt;=103,0,IF($B11&gt;=97,0,IF($B11&gt;=90,IF($E11&gt;=0.8,0.03,0),IF($B11&gt;=80,0.05,0.08)))))))</f>
        <v/>
      </c>
      <c r="I11" s="5" t="n"/>
      <c r="J11" s="23" t="n"/>
    </row>
    <row r="12">
      <c r="A12" s="18" t="n">
        <v>46090</v>
      </c>
      <c r="B12" s="25" t="n">
        <v>76.59999999999999</v>
      </c>
      <c r="C12" s="25" t="n">
        <v>91.59999999999999</v>
      </c>
      <c r="D12" s="22">
        <f>IFERROR($B12*$C12/100,"")</f>
        <v/>
      </c>
      <c r="E12" s="34" t="n">
        <v>0.801</v>
      </c>
      <c r="F12" s="9">
        <f>IF($B12="","",IF($B12&gt;120,"严重偏高",IF($B12&gt;=110,"偏高",IF($B12&gt;=103,"略高",IF($B12&gt;=97,"健康",IF($B12&gt;=90,"略低",IF($B12&gt;=80,"偏低","严重偏低")))))))</f>
        <v/>
      </c>
      <c r="G12" s="6">
        <f>IF($B12="","",IF($B12&gt;120,IF($C12&lt;95,"降 8%（MPI&lt;95）","维持并每日盯 Pickup"),IF($B12&gt;=110,IF($D12&lt;100,"降 5%（RGI&lt;100）","维持"),IF($B12&gt;=103,"维持，观察 Pickup",IF($B12&gt;=97,"维持",IF($B12&gt;=90,IF($E12&gt;=0.8,"提 3%（预测 OCC≥80%）","维持"),IF($B12&gt;=80,"提 5%","提 8%，并核查房型配置与含早策略")))))))</f>
        <v/>
      </c>
      <c r="H12" s="26">
        <f>IF($B12="","",IF($B12&gt;120,IF($C12&lt;95,-0.08,0),IF($B12&gt;=110,IF($D12&lt;100,-0.05,0),IF($B12&gt;=103,0,IF($B12&gt;=97,0,IF($B12&gt;=90,IF($E12&gt;=0.8,0.03,0),IF($B12&gt;=80,0.05,0.08)))))))</f>
        <v/>
      </c>
      <c r="I12" s="5" t="n"/>
      <c r="J12" s="23" t="n"/>
    </row>
    <row r="13">
      <c r="A13" s="18" t="n">
        <v>46091</v>
      </c>
      <c r="B13" s="25" t="n">
        <v>76.09999999999999</v>
      </c>
      <c r="C13" s="25" t="n">
        <v>112.8</v>
      </c>
      <c r="D13" s="22">
        <f>IFERROR($B13*$C13/100,"")</f>
        <v/>
      </c>
      <c r="E13" s="34" t="n">
        <v>0.896</v>
      </c>
      <c r="F13" s="9">
        <f>IF($B13="","",IF($B13&gt;120,"严重偏高",IF($B13&gt;=110,"偏高",IF($B13&gt;=103,"略高",IF($B13&gt;=97,"健康",IF($B13&gt;=90,"略低",IF($B13&gt;=80,"偏低","严重偏低")))))))</f>
        <v/>
      </c>
      <c r="G13" s="6">
        <f>IF($B13="","",IF($B13&gt;120,IF($C13&lt;95,"降 8%（MPI&lt;95）","维持并每日盯 Pickup"),IF($B13&gt;=110,IF($D13&lt;100,"降 5%（RGI&lt;100）","维持"),IF($B13&gt;=103,"维持，观察 Pickup",IF($B13&gt;=97,"维持",IF($B13&gt;=90,IF($E13&gt;=0.8,"提 3%（预测 OCC≥80%）","维持"),IF($B13&gt;=80,"提 5%","提 8%，并核查房型配置与含早策略")))))))</f>
        <v/>
      </c>
      <c r="H13" s="26">
        <f>IF($B13="","",IF($B13&gt;120,IF($C13&lt;95,-0.08,0),IF($B13&gt;=110,IF($D13&lt;100,-0.05,0),IF($B13&gt;=103,0,IF($B13&gt;=97,0,IF($B13&gt;=90,IF($E13&gt;=0.8,0.03,0),IF($B13&gt;=80,0.05,0.08)))))))</f>
        <v/>
      </c>
      <c r="I13" s="5" t="n"/>
      <c r="J13" s="23" t="n"/>
    </row>
    <row r="14">
      <c r="A14" s="18" t="n">
        <v>46092</v>
      </c>
      <c r="B14" s="25" t="n">
        <v>94.7</v>
      </c>
      <c r="C14" s="25" t="n">
        <v>99.8</v>
      </c>
      <c r="D14" s="22">
        <f>IFERROR($B14*$C14/100,"")</f>
        <v/>
      </c>
      <c r="E14" s="34" t="n">
        <v>0.85</v>
      </c>
      <c r="F14" s="9">
        <f>IF($B14="","",IF($B14&gt;120,"严重偏高",IF($B14&gt;=110,"偏高",IF($B14&gt;=103,"略高",IF($B14&gt;=97,"健康",IF($B14&gt;=90,"略低",IF($B14&gt;=80,"偏低","严重偏低")))))))</f>
        <v/>
      </c>
      <c r="G14" s="6">
        <f>IF($B14="","",IF($B14&gt;120,IF($C14&lt;95,"降 8%（MPI&lt;95）","维持并每日盯 Pickup"),IF($B14&gt;=110,IF($D14&lt;100,"降 5%（RGI&lt;100）","维持"),IF($B14&gt;=103,"维持，观察 Pickup",IF($B14&gt;=97,"维持",IF($B14&gt;=90,IF($E14&gt;=0.8,"提 3%（预测 OCC≥80%）","维持"),IF($B14&gt;=80,"提 5%","提 8%，并核查房型配置与含早策略")))))))</f>
        <v/>
      </c>
      <c r="H14" s="26">
        <f>IF($B14="","",IF($B14&gt;120,IF($C14&lt;95,-0.08,0),IF($B14&gt;=110,IF($D14&lt;100,-0.05,0),IF($B14&gt;=103,0,IF($B14&gt;=97,0,IF($B14&gt;=90,IF($E14&gt;=0.8,0.03,0),IF($B14&gt;=80,0.05,0.08)))))))</f>
        <v/>
      </c>
      <c r="I14" s="5" t="n"/>
      <c r="J14" s="23" t="n"/>
    </row>
    <row r="15">
      <c r="A15" s="18" t="n">
        <v>46093</v>
      </c>
      <c r="B15" s="25" t="n">
        <v>96.40000000000001</v>
      </c>
      <c r="C15" s="25" t="n">
        <v>112.3</v>
      </c>
      <c r="D15" s="22">
        <f>IFERROR($B15*$C15/100,"")</f>
        <v/>
      </c>
      <c r="E15" s="34" t="n">
        <v>0.493</v>
      </c>
      <c r="F15" s="9">
        <f>IF($B15="","",IF($B15&gt;120,"严重偏高",IF($B15&gt;=110,"偏高",IF($B15&gt;=103,"略高",IF($B15&gt;=97,"健康",IF($B15&gt;=90,"略低",IF($B15&gt;=80,"偏低","严重偏低")))))))</f>
        <v/>
      </c>
      <c r="G15" s="6">
        <f>IF($B15="","",IF($B15&gt;120,IF($C15&lt;95,"降 8%（MPI&lt;95）","维持并每日盯 Pickup"),IF($B15&gt;=110,IF($D15&lt;100,"降 5%（RGI&lt;100）","维持"),IF($B15&gt;=103,"维持，观察 Pickup",IF($B15&gt;=97,"维持",IF($B15&gt;=90,IF($E15&gt;=0.8,"提 3%（预测 OCC≥80%）","维持"),IF($B15&gt;=80,"提 5%","提 8%，并核查房型配置与含早策略")))))))</f>
        <v/>
      </c>
      <c r="H15" s="26">
        <f>IF($B15="","",IF($B15&gt;120,IF($C15&lt;95,-0.08,0),IF($B15&gt;=110,IF($D15&lt;100,-0.05,0),IF($B15&gt;=103,0,IF($B15&gt;=97,0,IF($B15&gt;=90,IF($E15&gt;=0.8,0.03,0),IF($B15&gt;=80,0.05,0.08)))))))</f>
        <v/>
      </c>
      <c r="I15" s="5" t="n"/>
      <c r="J15" s="23" t="n"/>
    </row>
    <row r="16">
      <c r="A16" s="18" t="n">
        <v>46094</v>
      </c>
      <c r="B16" s="25" t="n">
        <v>78.90000000000001</v>
      </c>
      <c r="C16" s="25" t="n">
        <v>86</v>
      </c>
      <c r="D16" s="22">
        <f>IFERROR($B16*$C16/100,"")</f>
        <v/>
      </c>
      <c r="E16" s="34" t="n">
        <v>0.446</v>
      </c>
      <c r="F16" s="9">
        <f>IF($B16="","",IF($B16&gt;120,"严重偏高",IF($B16&gt;=110,"偏高",IF($B16&gt;=103,"略高",IF($B16&gt;=97,"健康",IF($B16&gt;=90,"略低",IF($B16&gt;=80,"偏低","严重偏低")))))))</f>
        <v/>
      </c>
      <c r="G16" s="6">
        <f>IF($B16="","",IF($B16&gt;120,IF($C16&lt;95,"降 8%（MPI&lt;95）","维持并每日盯 Pickup"),IF($B16&gt;=110,IF($D16&lt;100,"降 5%（RGI&lt;100）","维持"),IF($B16&gt;=103,"维持，观察 Pickup",IF($B16&gt;=97,"维持",IF($B16&gt;=90,IF($E16&gt;=0.8,"提 3%（预测 OCC≥80%）","维持"),IF($B16&gt;=80,"提 5%","提 8%，并核查房型配置与含早策略")))))))</f>
        <v/>
      </c>
      <c r="H16" s="26">
        <f>IF($B16="","",IF($B16&gt;120,IF($C16&lt;95,-0.08,0),IF($B16&gt;=110,IF($D16&lt;100,-0.05,0),IF($B16&gt;=103,0,IF($B16&gt;=97,0,IF($B16&gt;=90,IF($E16&gt;=0.8,0.03,0),IF($B16&gt;=80,0.05,0.08)))))))</f>
        <v/>
      </c>
      <c r="I16" s="5" t="n"/>
      <c r="J16" s="23" t="n"/>
    </row>
    <row r="17">
      <c r="A17" s="18" t="n">
        <v>46095</v>
      </c>
      <c r="B17" s="25" t="n">
        <v>94.40000000000001</v>
      </c>
      <c r="C17" s="25" t="n">
        <v>98</v>
      </c>
      <c r="D17" s="22">
        <f>IFERROR($B17*$C17/100,"")</f>
        <v/>
      </c>
      <c r="E17" s="34" t="n">
        <v>0.785</v>
      </c>
      <c r="F17" s="9">
        <f>IF($B17="","",IF($B17&gt;120,"严重偏高",IF($B17&gt;=110,"偏高",IF($B17&gt;=103,"略高",IF($B17&gt;=97,"健康",IF($B17&gt;=90,"略低",IF($B17&gt;=80,"偏低","严重偏低")))))))</f>
        <v/>
      </c>
      <c r="G17" s="6">
        <f>IF($B17="","",IF($B17&gt;120,IF($C17&lt;95,"降 8%（MPI&lt;95）","维持并每日盯 Pickup"),IF($B17&gt;=110,IF($D17&lt;100,"降 5%（RGI&lt;100）","维持"),IF($B17&gt;=103,"维持，观察 Pickup",IF($B17&gt;=97,"维持",IF($B17&gt;=90,IF($E17&gt;=0.8,"提 3%（预测 OCC≥80%）","维持"),IF($B17&gt;=80,"提 5%","提 8%，并核查房型配置与含早策略")))))))</f>
        <v/>
      </c>
      <c r="H17" s="26">
        <f>IF($B17="","",IF($B17&gt;120,IF($C17&lt;95,-0.08,0),IF($B17&gt;=110,IF($D17&lt;100,-0.05,0),IF($B17&gt;=103,0,IF($B17&gt;=97,0,IF($B17&gt;=90,IF($E17&gt;=0.8,0.03,0),IF($B17&gt;=80,0.05,0.08)))))))</f>
        <v/>
      </c>
      <c r="I17" s="5" t="n"/>
      <c r="J17" s="23" t="n"/>
    </row>
    <row r="18">
      <c r="A18" s="18" t="n">
        <v>46096</v>
      </c>
      <c r="B18" s="25" t="n">
        <v>87</v>
      </c>
      <c r="C18" s="25" t="n">
        <v>86</v>
      </c>
      <c r="D18" s="22">
        <f>IFERROR($B18*$C18/100,"")</f>
        <v/>
      </c>
      <c r="E18" s="34" t="n">
        <v>0.894</v>
      </c>
      <c r="F18" s="9">
        <f>IF($B18="","",IF($B18&gt;120,"严重偏高",IF($B18&gt;=110,"偏高",IF($B18&gt;=103,"略高",IF($B18&gt;=97,"健康",IF($B18&gt;=90,"略低",IF($B18&gt;=80,"偏低","严重偏低")))))))</f>
        <v/>
      </c>
      <c r="G18" s="6">
        <f>IF($B18="","",IF($B18&gt;120,IF($C18&lt;95,"降 8%（MPI&lt;95）","维持并每日盯 Pickup"),IF($B18&gt;=110,IF($D18&lt;100,"降 5%（RGI&lt;100）","维持"),IF($B18&gt;=103,"维持，观察 Pickup",IF($B18&gt;=97,"维持",IF($B18&gt;=90,IF($E18&gt;=0.8,"提 3%（预测 OCC≥80%）","维持"),IF($B18&gt;=80,"提 5%","提 8%，并核查房型配置与含早策略")))))))</f>
        <v/>
      </c>
      <c r="H18" s="26">
        <f>IF($B18="","",IF($B18&gt;120,IF($C18&lt;95,-0.08,0),IF($B18&gt;=110,IF($D18&lt;100,-0.05,0),IF($B18&gt;=103,0,IF($B18&gt;=97,0,IF($B18&gt;=90,IF($E18&gt;=0.8,0.03,0),IF($B18&gt;=80,0.05,0.08)))))))</f>
        <v/>
      </c>
      <c r="I18" s="5" t="n"/>
      <c r="J18" s="23" t="n"/>
    </row>
    <row r="19">
      <c r="A19" s="18" t="n">
        <v>46097</v>
      </c>
      <c r="B19" s="25" t="n">
        <v>93.5</v>
      </c>
      <c r="C19" s="25" t="n">
        <v>103.8</v>
      </c>
      <c r="D19" s="22">
        <f>IFERROR($B19*$C19/100,"")</f>
        <v/>
      </c>
      <c r="E19" s="34" t="n">
        <v>0.5620000000000001</v>
      </c>
      <c r="F19" s="9">
        <f>IF($B19="","",IF($B19&gt;120,"严重偏高",IF($B19&gt;=110,"偏高",IF($B19&gt;=103,"略高",IF($B19&gt;=97,"健康",IF($B19&gt;=90,"略低",IF($B19&gt;=80,"偏低","严重偏低")))))))</f>
        <v/>
      </c>
      <c r="G19" s="6">
        <f>IF($B19="","",IF($B19&gt;120,IF($C19&lt;95,"降 8%（MPI&lt;95）","维持并每日盯 Pickup"),IF($B19&gt;=110,IF($D19&lt;100,"降 5%（RGI&lt;100）","维持"),IF($B19&gt;=103,"维持，观察 Pickup",IF($B19&gt;=97,"维持",IF($B19&gt;=90,IF($E19&gt;=0.8,"提 3%（预测 OCC≥80%）","维持"),IF($B19&gt;=80,"提 5%","提 8%，并核查房型配置与含早策略")))))))</f>
        <v/>
      </c>
      <c r="H19" s="26">
        <f>IF($B19="","",IF($B19&gt;120,IF($C19&lt;95,-0.08,0),IF($B19&gt;=110,IF($D19&lt;100,-0.05,0),IF($B19&gt;=103,0,IF($B19&gt;=97,0,IF($B19&gt;=90,IF($E19&gt;=0.8,0.03,0),IF($B19&gt;=80,0.05,0.08)))))))</f>
        <v/>
      </c>
      <c r="I19" s="5" t="n"/>
      <c r="J19" s="23" t="n"/>
    </row>
    <row r="20">
      <c r="A20" s="18" t="n">
        <v>46098</v>
      </c>
      <c r="B20" s="25" t="n">
        <v>112.9</v>
      </c>
      <c r="C20" s="25" t="n">
        <v>105.6</v>
      </c>
      <c r="D20" s="22">
        <f>IFERROR($B20*$C20/100,"")</f>
        <v/>
      </c>
      <c r="E20" s="34" t="n">
        <v>0.587</v>
      </c>
      <c r="F20" s="9">
        <f>IF($B20="","",IF($B20&gt;120,"严重偏高",IF($B20&gt;=110,"偏高",IF($B20&gt;=103,"略高",IF($B20&gt;=97,"健康",IF($B20&gt;=90,"略低",IF($B20&gt;=80,"偏低","严重偏低")))))))</f>
        <v/>
      </c>
      <c r="G20" s="6">
        <f>IF($B20="","",IF($B20&gt;120,IF($C20&lt;95,"降 8%（MPI&lt;95）","维持并每日盯 Pickup"),IF($B20&gt;=110,IF($D20&lt;100,"降 5%（RGI&lt;100）","维持"),IF($B20&gt;=103,"维持，观察 Pickup",IF($B20&gt;=97,"维持",IF($B20&gt;=90,IF($E20&gt;=0.8,"提 3%（预测 OCC≥80%）","维持"),IF($B20&gt;=80,"提 5%","提 8%，并核查房型配置与含早策略")))))))</f>
        <v/>
      </c>
      <c r="H20" s="26">
        <f>IF($B20="","",IF($B20&gt;120,IF($C20&lt;95,-0.08,0),IF($B20&gt;=110,IF($D20&lt;100,-0.05,0),IF($B20&gt;=103,0,IF($B20&gt;=97,0,IF($B20&gt;=90,IF($E20&gt;=0.8,0.03,0),IF($B20&gt;=80,0.05,0.08)))))))</f>
        <v/>
      </c>
      <c r="I20" s="5" t="n"/>
      <c r="J20" s="23" t="n"/>
    </row>
    <row r="21">
      <c r="A21" s="18" t="n">
        <v>46099</v>
      </c>
      <c r="B21" s="25" t="n">
        <v>91.90000000000001</v>
      </c>
      <c r="C21" s="25" t="n">
        <v>89.8</v>
      </c>
      <c r="D21" s="22">
        <f>IFERROR($B21*$C21/100,"")</f>
        <v/>
      </c>
      <c r="E21" s="34" t="n">
        <v>0.831</v>
      </c>
      <c r="F21" s="9">
        <f>IF($B21="","",IF($B21&gt;120,"严重偏高",IF($B21&gt;=110,"偏高",IF($B21&gt;=103,"略高",IF($B21&gt;=97,"健康",IF($B21&gt;=90,"略低",IF($B21&gt;=80,"偏低","严重偏低")))))))</f>
        <v/>
      </c>
      <c r="G21" s="6">
        <f>IF($B21="","",IF($B21&gt;120,IF($C21&lt;95,"降 8%（MPI&lt;95）","维持并每日盯 Pickup"),IF($B21&gt;=110,IF($D21&lt;100,"降 5%（RGI&lt;100）","维持"),IF($B21&gt;=103,"维持，观察 Pickup",IF($B21&gt;=97,"维持",IF($B21&gt;=90,IF($E21&gt;=0.8,"提 3%（预测 OCC≥80%）","维持"),IF($B21&gt;=80,"提 5%","提 8%，并核查房型配置与含早策略")))))))</f>
        <v/>
      </c>
      <c r="H21" s="26">
        <f>IF($B21="","",IF($B21&gt;120,IF($C21&lt;95,-0.08,0),IF($B21&gt;=110,IF($D21&lt;100,-0.05,0),IF($B21&gt;=103,0,IF($B21&gt;=97,0,IF($B21&gt;=90,IF($E21&gt;=0.8,0.03,0),IF($B21&gt;=80,0.05,0.08)))))))</f>
        <v/>
      </c>
      <c r="I21" s="5" t="n"/>
      <c r="J21" s="23" t="n"/>
    </row>
    <row r="22">
      <c r="A22" s="18" t="n">
        <v>46100</v>
      </c>
      <c r="B22" s="25" t="n">
        <v>94.09999999999999</v>
      </c>
      <c r="C22" s="25" t="n">
        <v>87.59999999999999</v>
      </c>
      <c r="D22" s="22">
        <f>IFERROR($B22*$C22/100,"")</f>
        <v/>
      </c>
      <c r="E22" s="34" t="n">
        <v>0.718</v>
      </c>
      <c r="F22" s="9">
        <f>IF($B22="","",IF($B22&gt;120,"严重偏高",IF($B22&gt;=110,"偏高",IF($B22&gt;=103,"略高",IF($B22&gt;=97,"健康",IF($B22&gt;=90,"略低",IF($B22&gt;=80,"偏低","严重偏低")))))))</f>
        <v/>
      </c>
      <c r="G22" s="6">
        <f>IF($B22="","",IF($B22&gt;120,IF($C22&lt;95,"降 8%（MPI&lt;95）","维持并每日盯 Pickup"),IF($B22&gt;=110,IF($D22&lt;100,"降 5%（RGI&lt;100）","维持"),IF($B22&gt;=103,"维持，观察 Pickup",IF($B22&gt;=97,"维持",IF($B22&gt;=90,IF($E22&gt;=0.8,"提 3%（预测 OCC≥80%）","维持"),IF($B22&gt;=80,"提 5%","提 8%，并核查房型配置与含早策略")))))))</f>
        <v/>
      </c>
      <c r="H22" s="26">
        <f>IF($B22="","",IF($B22&gt;120,IF($C22&lt;95,-0.08,0),IF($B22&gt;=110,IF($D22&lt;100,-0.05,0),IF($B22&gt;=103,0,IF($B22&gt;=97,0,IF($B22&gt;=90,IF($E22&gt;=0.8,0.03,0),IF($B22&gt;=80,0.05,0.08)))))))</f>
        <v/>
      </c>
      <c r="I22" s="5" t="n"/>
      <c r="J22" s="23" t="n"/>
    </row>
    <row r="23">
      <c r="A23" s="18" t="n">
        <v>46101</v>
      </c>
      <c r="B23" s="25" t="n">
        <v>122.5</v>
      </c>
      <c r="C23" s="25" t="n">
        <v>115.1</v>
      </c>
      <c r="D23" s="22">
        <f>IFERROR($B23*$C23/100,"")</f>
        <v/>
      </c>
      <c r="E23" s="34" t="n">
        <v>0.494</v>
      </c>
      <c r="F23" s="9">
        <f>IF($B23="","",IF($B23&gt;120,"严重偏高",IF($B23&gt;=110,"偏高",IF($B23&gt;=103,"略高",IF($B23&gt;=97,"健康",IF($B23&gt;=90,"略低",IF($B23&gt;=80,"偏低","严重偏低")))))))</f>
        <v/>
      </c>
      <c r="G23" s="6">
        <f>IF($B23="","",IF($B23&gt;120,IF($C23&lt;95,"降 8%（MPI&lt;95）","维持并每日盯 Pickup"),IF($B23&gt;=110,IF($D23&lt;100,"降 5%（RGI&lt;100）","维持"),IF($B23&gt;=103,"维持，观察 Pickup",IF($B23&gt;=97,"维持",IF($B23&gt;=90,IF($E23&gt;=0.8,"提 3%（预测 OCC≥80%）","维持"),IF($B23&gt;=80,"提 5%","提 8%，并核查房型配置与含早策略")))))))</f>
        <v/>
      </c>
      <c r="H23" s="26">
        <f>IF($B23="","",IF($B23&gt;120,IF($C23&lt;95,-0.08,0),IF($B23&gt;=110,IF($D23&lt;100,-0.05,0),IF($B23&gt;=103,0,IF($B23&gt;=97,0,IF($B23&gt;=90,IF($E23&gt;=0.8,0.03,0),IF($B23&gt;=80,0.05,0.08)))))))</f>
        <v/>
      </c>
      <c r="I23" s="5" t="n"/>
      <c r="J23" s="23" t="n"/>
    </row>
    <row r="24">
      <c r="A24" s="18" t="n">
        <v>46102</v>
      </c>
      <c r="B24" s="25" t="n">
        <v>118.4</v>
      </c>
      <c r="C24" s="25" t="n">
        <v>90.5</v>
      </c>
      <c r="D24" s="22">
        <f>IFERROR($B24*$C24/100,"")</f>
        <v/>
      </c>
      <c r="E24" s="34" t="n">
        <v>0.773</v>
      </c>
      <c r="F24" s="9">
        <f>IF($B24="","",IF($B24&gt;120,"严重偏高",IF($B24&gt;=110,"偏高",IF($B24&gt;=103,"略高",IF($B24&gt;=97,"健康",IF($B24&gt;=90,"略低",IF($B24&gt;=80,"偏低","严重偏低")))))))</f>
        <v/>
      </c>
      <c r="G24" s="6">
        <f>IF($B24="","",IF($B24&gt;120,IF($C24&lt;95,"降 8%（MPI&lt;95）","维持并每日盯 Pickup"),IF($B24&gt;=110,IF($D24&lt;100,"降 5%（RGI&lt;100）","维持"),IF($B24&gt;=103,"维持，观察 Pickup",IF($B24&gt;=97,"维持",IF($B24&gt;=90,IF($E24&gt;=0.8,"提 3%（预测 OCC≥80%）","维持"),IF($B24&gt;=80,"提 5%","提 8%，并核查房型配置与含早策略")))))))</f>
        <v/>
      </c>
      <c r="H24" s="26">
        <f>IF($B24="","",IF($B24&gt;120,IF($C24&lt;95,-0.08,0),IF($B24&gt;=110,IF($D24&lt;100,-0.05,0),IF($B24&gt;=103,0,IF($B24&gt;=97,0,IF($B24&gt;=90,IF($E24&gt;=0.8,0.03,0),IF($B24&gt;=80,0.05,0.08)))))))</f>
        <v/>
      </c>
      <c r="I24" s="5" t="n"/>
      <c r="J24" s="23" t="n"/>
    </row>
    <row r="25">
      <c r="A25" s="18" t="n">
        <v>46103</v>
      </c>
      <c r="B25" s="25" t="n">
        <v>99.8</v>
      </c>
      <c r="C25" s="25" t="n">
        <v>89.8</v>
      </c>
      <c r="D25" s="22">
        <f>IFERROR($B25*$C25/100,"")</f>
        <v/>
      </c>
      <c r="E25" s="34" t="n">
        <v>0.834</v>
      </c>
      <c r="F25" s="9">
        <f>IF($B25="","",IF($B25&gt;120,"严重偏高",IF($B25&gt;=110,"偏高",IF($B25&gt;=103,"略高",IF($B25&gt;=97,"健康",IF($B25&gt;=90,"略低",IF($B25&gt;=80,"偏低","严重偏低")))))))</f>
        <v/>
      </c>
      <c r="G25" s="6">
        <f>IF($B25="","",IF($B25&gt;120,IF($C25&lt;95,"降 8%（MPI&lt;95）","维持并每日盯 Pickup"),IF($B25&gt;=110,IF($D25&lt;100,"降 5%（RGI&lt;100）","维持"),IF($B25&gt;=103,"维持，观察 Pickup",IF($B25&gt;=97,"维持",IF($B25&gt;=90,IF($E25&gt;=0.8,"提 3%（预测 OCC≥80%）","维持"),IF($B25&gt;=80,"提 5%","提 8%，并核查房型配置与含早策略")))))))</f>
        <v/>
      </c>
      <c r="H25" s="26">
        <f>IF($B25="","",IF($B25&gt;120,IF($C25&lt;95,-0.08,0),IF($B25&gt;=110,IF($D25&lt;100,-0.05,0),IF($B25&gt;=103,0,IF($B25&gt;=97,0,IF($B25&gt;=90,IF($E25&gt;=0.8,0.03,0),IF($B25&gt;=80,0.05,0.08)))))))</f>
        <v/>
      </c>
      <c r="I25" s="5" t="n"/>
      <c r="J25" s="23" t="n"/>
    </row>
    <row r="26">
      <c r="A26" s="18" t="n">
        <v>46104</v>
      </c>
      <c r="B26" s="25" t="n">
        <v>115.8</v>
      </c>
      <c r="C26" s="25" t="n">
        <v>91.7</v>
      </c>
      <c r="D26" s="22">
        <f>IFERROR($B26*$C26/100,"")</f>
        <v/>
      </c>
      <c r="E26" s="34" t="n">
        <v>0.771</v>
      </c>
      <c r="F26" s="9">
        <f>IF($B26="","",IF($B26&gt;120,"严重偏高",IF($B26&gt;=110,"偏高",IF($B26&gt;=103,"略高",IF($B26&gt;=97,"健康",IF($B26&gt;=90,"略低",IF($B26&gt;=80,"偏低","严重偏低")))))))</f>
        <v/>
      </c>
      <c r="G26" s="6">
        <f>IF($B26="","",IF($B26&gt;120,IF($C26&lt;95,"降 8%（MPI&lt;95）","维持并每日盯 Pickup"),IF($B26&gt;=110,IF($D26&lt;100,"降 5%（RGI&lt;100）","维持"),IF($B26&gt;=103,"维持，观察 Pickup",IF($B26&gt;=97,"维持",IF($B26&gt;=90,IF($E26&gt;=0.8,"提 3%（预测 OCC≥80%）","维持"),IF($B26&gt;=80,"提 5%","提 8%，并核查房型配置与含早策略")))))))</f>
        <v/>
      </c>
      <c r="H26" s="26">
        <f>IF($B26="","",IF($B26&gt;120,IF($C26&lt;95,-0.08,0),IF($B26&gt;=110,IF($D26&lt;100,-0.05,0),IF($B26&gt;=103,0,IF($B26&gt;=97,0,IF($B26&gt;=90,IF($E26&gt;=0.8,0.03,0),IF($B26&gt;=80,0.05,0.08)))))))</f>
        <v/>
      </c>
      <c r="I26" s="5" t="n"/>
      <c r="J26" s="23" t="n"/>
    </row>
    <row r="27">
      <c r="A27" s="18" t="n">
        <v>46105</v>
      </c>
      <c r="B27" s="25" t="n">
        <v>94.09999999999999</v>
      </c>
      <c r="C27" s="25" t="n">
        <v>98.40000000000001</v>
      </c>
      <c r="D27" s="22">
        <f>IFERROR($B27*$C27/100,"")</f>
        <v/>
      </c>
      <c r="E27" s="34" t="n">
        <v>0.737</v>
      </c>
      <c r="F27" s="9">
        <f>IF($B27="","",IF($B27&gt;120,"严重偏高",IF($B27&gt;=110,"偏高",IF($B27&gt;=103,"略高",IF($B27&gt;=97,"健康",IF($B27&gt;=90,"略低",IF($B27&gt;=80,"偏低","严重偏低")))))))</f>
        <v/>
      </c>
      <c r="G27" s="6">
        <f>IF($B27="","",IF($B27&gt;120,IF($C27&lt;95,"降 8%（MPI&lt;95）","维持并每日盯 Pickup"),IF($B27&gt;=110,IF($D27&lt;100,"降 5%（RGI&lt;100）","维持"),IF($B27&gt;=103,"维持，观察 Pickup",IF($B27&gt;=97,"维持",IF($B27&gt;=90,IF($E27&gt;=0.8,"提 3%（预测 OCC≥80%）","维持"),IF($B27&gt;=80,"提 5%","提 8%，并核查房型配置与含早策略")))))))</f>
        <v/>
      </c>
      <c r="H27" s="26">
        <f>IF($B27="","",IF($B27&gt;120,IF($C27&lt;95,-0.08,0),IF($B27&gt;=110,IF($D27&lt;100,-0.05,0),IF($B27&gt;=103,0,IF($B27&gt;=97,0,IF($B27&gt;=90,IF($E27&gt;=0.8,0.03,0),IF($B27&gt;=80,0.05,0.08)))))))</f>
        <v/>
      </c>
      <c r="I27" s="5" t="n"/>
      <c r="J27" s="23" t="n"/>
    </row>
    <row r="28">
      <c r="A28" s="18" t="n">
        <v>46106</v>
      </c>
      <c r="B28" s="25" t="n">
        <v>110.4</v>
      </c>
      <c r="C28" s="25" t="n">
        <v>102.3</v>
      </c>
      <c r="D28" s="22">
        <f>IFERROR($B28*$C28/100,"")</f>
        <v/>
      </c>
      <c r="E28" s="34" t="n">
        <v>0.949</v>
      </c>
      <c r="F28" s="9">
        <f>IF($B28="","",IF($B28&gt;120,"严重偏高",IF($B28&gt;=110,"偏高",IF($B28&gt;=103,"略高",IF($B28&gt;=97,"健康",IF($B28&gt;=90,"略低",IF($B28&gt;=80,"偏低","严重偏低")))))))</f>
        <v/>
      </c>
      <c r="G28" s="6">
        <f>IF($B28="","",IF($B28&gt;120,IF($C28&lt;95,"降 8%（MPI&lt;95）","维持并每日盯 Pickup"),IF($B28&gt;=110,IF($D28&lt;100,"降 5%（RGI&lt;100）","维持"),IF($B28&gt;=103,"维持，观察 Pickup",IF($B28&gt;=97,"维持",IF($B28&gt;=90,IF($E28&gt;=0.8,"提 3%（预测 OCC≥80%）","维持"),IF($B28&gt;=80,"提 5%","提 8%，并核查房型配置与含早策略")))))))</f>
        <v/>
      </c>
      <c r="H28" s="26">
        <f>IF($B28="","",IF($B28&gt;120,IF($C28&lt;95,-0.08,0),IF($B28&gt;=110,IF($D28&lt;100,-0.05,0),IF($B28&gt;=103,0,IF($B28&gt;=97,0,IF($B28&gt;=90,IF($E28&gt;=0.8,0.03,0),IF($B28&gt;=80,0.05,0.08)))))))</f>
        <v/>
      </c>
      <c r="I28" s="5" t="n"/>
      <c r="J28" s="23" t="n"/>
    </row>
    <row r="29">
      <c r="A29" s="18" t="n">
        <v>46107</v>
      </c>
      <c r="B29" s="25" t="n">
        <v>120.6</v>
      </c>
      <c r="C29" s="25" t="n">
        <v>109.1</v>
      </c>
      <c r="D29" s="22">
        <f>IFERROR($B29*$C29/100,"")</f>
        <v/>
      </c>
      <c r="E29" s="34" t="n">
        <v>0.517</v>
      </c>
      <c r="F29" s="9">
        <f>IF($B29="","",IF($B29&gt;120,"严重偏高",IF($B29&gt;=110,"偏高",IF($B29&gt;=103,"略高",IF($B29&gt;=97,"健康",IF($B29&gt;=90,"略低",IF($B29&gt;=80,"偏低","严重偏低")))))))</f>
        <v/>
      </c>
      <c r="G29" s="6">
        <f>IF($B29="","",IF($B29&gt;120,IF($C29&lt;95,"降 8%（MPI&lt;95）","维持并每日盯 Pickup"),IF($B29&gt;=110,IF($D29&lt;100,"降 5%（RGI&lt;100）","维持"),IF($B29&gt;=103,"维持，观察 Pickup",IF($B29&gt;=97,"维持",IF($B29&gt;=90,IF($E29&gt;=0.8,"提 3%（预测 OCC≥80%）","维持"),IF($B29&gt;=80,"提 5%","提 8%，并核查房型配置与含早策略")))))))</f>
        <v/>
      </c>
      <c r="H29" s="26">
        <f>IF($B29="","",IF($B29&gt;120,IF($C29&lt;95,-0.08,0),IF($B29&gt;=110,IF($D29&lt;100,-0.05,0),IF($B29&gt;=103,0,IF($B29&gt;=97,0,IF($B29&gt;=90,IF($E29&gt;=0.8,0.03,0),IF($B29&gt;=80,0.05,0.08)))))))</f>
        <v/>
      </c>
      <c r="I29" s="5" t="n"/>
      <c r="J29" s="23" t="n"/>
    </row>
    <row r="30">
      <c r="A30" s="18" t="n">
        <v>46108</v>
      </c>
      <c r="B30" s="25" t="n">
        <v>116.8</v>
      </c>
      <c r="C30" s="25" t="n">
        <v>114.1</v>
      </c>
      <c r="D30" s="22">
        <f>IFERROR($B30*$C30/100,"")</f>
        <v/>
      </c>
      <c r="E30" s="34" t="n">
        <v>0.865</v>
      </c>
      <c r="F30" s="9">
        <f>IF($B30="","",IF($B30&gt;120,"严重偏高",IF($B30&gt;=110,"偏高",IF($B30&gt;=103,"略高",IF($B30&gt;=97,"健康",IF($B30&gt;=90,"略低",IF($B30&gt;=80,"偏低","严重偏低")))))))</f>
        <v/>
      </c>
      <c r="G30" s="6">
        <f>IF($B30="","",IF($B30&gt;120,IF($C30&lt;95,"降 8%（MPI&lt;95）","维持并每日盯 Pickup"),IF($B30&gt;=110,IF($D30&lt;100,"降 5%（RGI&lt;100）","维持"),IF($B30&gt;=103,"维持，观察 Pickup",IF($B30&gt;=97,"维持",IF($B30&gt;=90,IF($E30&gt;=0.8,"提 3%（预测 OCC≥80%）","维持"),IF($B30&gt;=80,"提 5%","提 8%，并核查房型配置与含早策略")))))))</f>
        <v/>
      </c>
      <c r="H30" s="26">
        <f>IF($B30="","",IF($B30&gt;120,IF($C30&lt;95,-0.08,0),IF($B30&gt;=110,IF($D30&lt;100,-0.05,0),IF($B30&gt;=103,0,IF($B30&gt;=97,0,IF($B30&gt;=90,IF($E30&gt;=0.8,0.03,0),IF($B30&gt;=80,0.05,0.08)))))))</f>
        <v/>
      </c>
      <c r="I30" s="5" t="n"/>
      <c r="J30" s="23" t="n"/>
    </row>
    <row r="31">
      <c r="A31" s="18" t="n">
        <v>46109</v>
      </c>
      <c r="B31" s="25" t="n">
        <v>113.9</v>
      </c>
      <c r="C31" s="25" t="n">
        <v>100.6</v>
      </c>
      <c r="D31" s="22">
        <f>IFERROR($B31*$C31/100,"")</f>
        <v/>
      </c>
      <c r="E31" s="34" t="n">
        <v>0.959</v>
      </c>
      <c r="F31" s="9">
        <f>IF($B31="","",IF($B31&gt;120,"严重偏高",IF($B31&gt;=110,"偏高",IF($B31&gt;=103,"略高",IF($B31&gt;=97,"健康",IF($B31&gt;=90,"略低",IF($B31&gt;=80,"偏低","严重偏低")))))))</f>
        <v/>
      </c>
      <c r="G31" s="6">
        <f>IF($B31="","",IF($B31&gt;120,IF($C31&lt;95,"降 8%（MPI&lt;95）","维持并每日盯 Pickup"),IF($B31&gt;=110,IF($D31&lt;100,"降 5%（RGI&lt;100）","维持"),IF($B31&gt;=103,"维持，观察 Pickup",IF($B31&gt;=97,"维持",IF($B31&gt;=90,IF($E31&gt;=0.8,"提 3%（预测 OCC≥80%）","维持"),IF($B31&gt;=80,"提 5%","提 8%，并核查房型配置与含早策略")))))))</f>
        <v/>
      </c>
      <c r="H31" s="26">
        <f>IF($B31="","",IF($B31&gt;120,IF($C31&lt;95,-0.08,0),IF($B31&gt;=110,IF($D31&lt;100,-0.05,0),IF($B31&gt;=103,0,IF($B31&gt;=97,0,IF($B31&gt;=90,IF($E31&gt;=0.8,0.03,0),IF($B31&gt;=80,0.05,0.08)))))))</f>
        <v/>
      </c>
      <c r="I31" s="5" t="n"/>
      <c r="J31" s="23" t="n"/>
    </row>
    <row r="32">
      <c r="A32" s="18" t="n">
        <v>46110</v>
      </c>
      <c r="B32" s="25" t="n">
        <v>110.6</v>
      </c>
      <c r="C32" s="25" t="n">
        <v>88.90000000000001</v>
      </c>
      <c r="D32" s="22">
        <f>IFERROR($B32*$C32/100,"")</f>
        <v/>
      </c>
      <c r="E32" s="34" t="n">
        <v>0.5639999999999999</v>
      </c>
      <c r="F32" s="9">
        <f>IF($B32="","",IF($B32&gt;120,"严重偏高",IF($B32&gt;=110,"偏高",IF($B32&gt;=103,"略高",IF($B32&gt;=97,"健康",IF($B32&gt;=90,"略低",IF($B32&gt;=80,"偏低","严重偏低")))))))</f>
        <v/>
      </c>
      <c r="G32" s="6">
        <f>IF($B32="","",IF($B32&gt;120,IF($C32&lt;95,"降 8%（MPI&lt;95）","维持并每日盯 Pickup"),IF($B32&gt;=110,IF($D32&lt;100,"降 5%（RGI&lt;100）","维持"),IF($B32&gt;=103,"维持，观察 Pickup",IF($B32&gt;=97,"维持",IF($B32&gt;=90,IF($E32&gt;=0.8,"提 3%（预测 OCC≥80%）","维持"),IF($B32&gt;=80,"提 5%","提 8%，并核查房型配置与含早策略")))))))</f>
        <v/>
      </c>
      <c r="H32" s="26">
        <f>IF($B32="","",IF($B32&gt;120,IF($C32&lt;95,-0.08,0),IF($B32&gt;=110,IF($D32&lt;100,-0.05,0),IF($B32&gt;=103,0,IF($B32&gt;=97,0,IF($B32&gt;=90,IF($E32&gt;=0.8,0.03,0),IF($B32&gt;=80,0.05,0.08)))))))</f>
        <v/>
      </c>
      <c r="I32" s="5" t="n"/>
      <c r="J32" s="23" t="n"/>
    </row>
    <row r="33">
      <c r="A33" s="18" t="n">
        <v>46111</v>
      </c>
      <c r="B33" s="25" t="n">
        <v>106.4</v>
      </c>
      <c r="C33" s="25" t="n">
        <v>110</v>
      </c>
      <c r="D33" s="22">
        <f>IFERROR($B33*$C33/100,"")</f>
        <v/>
      </c>
      <c r="E33" s="34" t="n">
        <v>0.945</v>
      </c>
      <c r="F33" s="9">
        <f>IF($B33="","",IF($B33&gt;120,"严重偏高",IF($B33&gt;=110,"偏高",IF($B33&gt;=103,"略高",IF($B33&gt;=97,"健康",IF($B33&gt;=90,"略低",IF($B33&gt;=80,"偏低","严重偏低")))))))</f>
        <v/>
      </c>
      <c r="G33" s="6">
        <f>IF($B33="","",IF($B33&gt;120,IF($C33&lt;95,"降 8%（MPI&lt;95）","维持并每日盯 Pickup"),IF($B33&gt;=110,IF($D33&lt;100,"降 5%（RGI&lt;100）","维持"),IF($B33&gt;=103,"维持，观察 Pickup",IF($B33&gt;=97,"维持",IF($B33&gt;=90,IF($E33&gt;=0.8,"提 3%（预测 OCC≥80%）","维持"),IF($B33&gt;=80,"提 5%","提 8%，并核查房型配置与含早策略")))))))</f>
        <v/>
      </c>
      <c r="H33" s="26">
        <f>IF($B33="","",IF($B33&gt;120,IF($C33&lt;95,-0.08,0),IF($B33&gt;=110,IF($D33&lt;100,-0.05,0),IF($B33&gt;=103,0,IF($B33&gt;=97,0,IF($B33&gt;=90,IF($E33&gt;=0.8,0.03,0),IF($B33&gt;=80,0.05,0.08)))))))</f>
        <v/>
      </c>
      <c r="I33" s="5" t="n"/>
      <c r="J33" s="23" t="n"/>
    </row>
    <row r="36">
      <c r="A36" s="3" t="inlineStr">
        <is>
          <t>《法典》表 C · 价格指数（ARI）判定表（参考区，勿改）</t>
        </is>
      </c>
    </row>
    <row r="37" ht="24" customHeight="1">
      <c r="A37" s="12" t="inlineStr">
        <is>
          <t>ARI</t>
        </is>
      </c>
      <c r="B37" s="12" t="inlineStr">
        <is>
          <t>判定</t>
        </is>
      </c>
      <c r="C37" s="12" t="inlineStr">
        <is>
          <t>动作</t>
        </is>
      </c>
      <c r="D37" s="12" t="inlineStr">
        <is>
          <t>执行约束</t>
        </is>
      </c>
    </row>
    <row r="38">
      <c r="A38" s="13" t="inlineStr">
        <is>
          <t>&gt;120</t>
        </is>
      </c>
      <c r="B38" s="13" t="inlineStr">
        <is>
          <t>严重偏高</t>
        </is>
      </c>
      <c r="C38" s="7" t="inlineStr">
        <is>
          <t>MPI&lt;95 → 降 8%；MPI≥95 → 维持并每日盯 Pickup</t>
        </is>
      </c>
      <c r="D38" s="7" t="n"/>
    </row>
    <row r="39">
      <c r="A39" s="13" t="inlineStr">
        <is>
          <t>110–120</t>
        </is>
      </c>
      <c r="B39" s="13" t="inlineStr">
        <is>
          <t>偏高</t>
        </is>
      </c>
      <c r="C39" s="7" t="inlineStr">
        <is>
          <t>RGI&lt;100 → 降 5%；RGI≥100 → 维持</t>
        </is>
      </c>
      <c r="D39" s="7" t="n"/>
    </row>
    <row r="40">
      <c r="A40" s="13" t="inlineStr">
        <is>
          <t>103–110</t>
        </is>
      </c>
      <c r="B40" s="13" t="inlineStr">
        <is>
          <t>略高</t>
        </is>
      </c>
      <c r="C40" s="7" t="inlineStr">
        <is>
          <t>维持，观察 Pickup</t>
        </is>
      </c>
      <c r="D40" s="7" t="n"/>
    </row>
    <row r="41">
      <c r="A41" s="13" t="inlineStr">
        <is>
          <t>97–103</t>
        </is>
      </c>
      <c r="B41" s="13" t="inlineStr">
        <is>
          <t>健康</t>
        </is>
      </c>
      <c r="C41" s="7" t="inlineStr">
        <is>
          <t>维持</t>
        </is>
      </c>
      <c r="D41" s="7" t="n"/>
    </row>
    <row r="42">
      <c r="A42" s="13" t="inlineStr">
        <is>
          <t>90–97</t>
        </is>
      </c>
      <c r="B42" s="13" t="inlineStr">
        <is>
          <t>略低</t>
        </is>
      </c>
      <c r="C42" s="7" t="inlineStr">
        <is>
          <t>预测 OCC≥80% → 提 3%；否则维持</t>
        </is>
      </c>
      <c r="D42" s="7" t="n"/>
    </row>
    <row r="43">
      <c r="A43" s="13" t="inlineStr">
        <is>
          <t>80–90</t>
        </is>
      </c>
      <c r="B43" s="13" t="inlineStr">
        <is>
          <t>偏低</t>
        </is>
      </c>
      <c r="C43" s="7" t="inlineStr">
        <is>
          <t>提 5%</t>
        </is>
      </c>
      <c r="D43" s="7" t="n"/>
    </row>
    <row r="44">
      <c r="A44" s="13" t="inlineStr">
        <is>
          <t>&lt;80</t>
        </is>
      </c>
      <c r="B44" s="13" t="inlineStr">
        <is>
          <t>严重偏低</t>
        </is>
      </c>
      <c r="C44" s="7" t="inlineStr">
        <is>
          <t>提 8%，并核查房型配置与含早策略</t>
        </is>
      </c>
      <c r="D44" s="7" t="n"/>
    </row>
    <row r="45">
      <c r="A45" s="27" t="inlineStr">
        <is>
          <t>执行约束</t>
        </is>
      </c>
      <c r="B45" s="7" t="inlineStr">
        <is>
          <t>① 每次调整不超过 8%，每周不超过 2 次</t>
        </is>
      </c>
      <c r="C45" s="7" t="inlineStr">
        <is>
          <t>② 不得与表 A 结论叠加执行；同日只执行优先级更高的一条（表 A &gt; 表 C）</t>
        </is>
      </c>
      <c r="D45" s="7" t="inlineStr">
        <is>
          <t>③ 冲突时按《法典》表 O 仲裁</t>
        </is>
      </c>
      <c r="E45" s="13" t="n"/>
    </row>
  </sheetData>
  <mergeCells count="2">
    <mergeCell ref="A1:J1"/>
    <mergeCell ref="A2:J2"/>
  </mergeCells>
  <conditionalFormatting sqref="H4:H33">
    <cfRule type="cellIs" priority="1" operator="greaterThan" dxfId="2">
      <formula>0</formula>
    </cfRule>
    <cfRule type="cellIs" priority="2" operator="lessThan" dxfId="3">
      <formula>0</formula>
    </cfRule>
    <cfRule type="cellIs" priority="3" operator="equal" dxfId="4">
      <formula>0</formula>
    </cfRule>
  </conditionalFormatting>
  <conditionalFormatting sqref="B4:B33">
    <cfRule type="cellIs" priority="4" operator="between" dxfId="0">
      <formula>97</formula>
      <formula>103</formula>
    </cfRule>
    <cfRule type="cellIs" priority="5" operator="between" dxfId="1">
      <formula>90</formula>
      <formula>110</formula>
    </cfRule>
    <cfRule type="cellIs" priority="6" operator="lessThan" dxfId="2">
      <formula>97</formula>
    </cfRule>
    <cfRule type="cellIs" priority="7" operator="greaterThan" dxfId="2">
      <formula>103</formula>
    </cfRule>
  </conditionalFormatting>
  <conditionalFormatting sqref="F4:F33">
    <cfRule type="expression" priority="8" dxfId="2">
      <formula>EXACT($F4,"严重偏高")</formula>
    </cfRule>
    <cfRule type="expression" priority="9" dxfId="2">
      <formula>EXACT($F4,"严重偏低")</formula>
    </cfRule>
    <cfRule type="expression" priority="10" dxfId="0">
      <formula>EXACT($F4,"健康")</formula>
    </cfRule>
    <cfRule type="expression" priority="11" dxfId="1">
      <formula>EXACT($F4,"偏高")</formula>
    </cfRule>
    <cfRule type="expression" priority="12" dxfId="1">
      <formula>EXACT($F4,"略高")</formula>
    </cfRule>
    <cfRule type="expression" priority="13" dxfId="1">
      <formula>EXACT($F4,"略低")</formula>
    </cfRule>
    <cfRule type="expression" priority="14" dxfId="1">
      <formula>EXACT($F4,"偏低")</formula>
    </cfRule>
  </conditionalFormatting>
  <dataValidations count="3">
    <dataValidation sqref="I4:I33" showDropDown="0" showInputMessage="0" showErrorMessage="1" allowBlank="1" type="list">
      <formula1>"执行,记入观察清单,"</formula1>
    </dataValidation>
    <dataValidation sqref="E4:E33" showDropDown="0" showInputMessage="0" showErrorMessage="1" allowBlank="1" errorTitle="超出范围" error="请输入 0 ~ 1 之间的数值" type="decimal" operator="between">
      <formula1>0</formula1>
      <formula2>1</formula2>
    </dataValidation>
    <dataValidation sqref="A4:A33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2026-09-03T23:54:20Z</dcterms:created>
  <dcterms:modified xmlns:dcterms="http://purl.org/dc/terms/" xmlns:xsi="http://www.w3.org/2001/XMLSchema-instance" xsi:type="dcterms:W3CDTF">2026-09-03T23:54:20Z</dcterms:modified>
</cp:coreProperties>
</file>