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Pickup追踪" sheetId="2" state="visible" r:id="rId2"/>
    <sheet xmlns:r="http://schemas.openxmlformats.org/officeDocument/2006/relationships" name="去年同期对照" sheetId="3" state="visible" r:id="rId3"/>
    <sheet xmlns:r="http://schemas.openxmlformats.org/officeDocument/2006/relationships" name="预测计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#,##0.0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color rgb="001F2933"/>
      <sz val="10"/>
    </font>
    <font>
      <name val="PingFang SC"/>
      <b val="1"/>
      <color rgb="001F2933"/>
      <sz val="10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  <fill>
      <patternFill patternType="solid">
        <fgColor rgb="00F5EDE0"/>
        <bgColor rgb="00F5EDE0"/>
      </patternFill>
    </fill>
    <fill>
      <patternFill patternType="solid">
        <fgColor rgb="002C5282"/>
        <bgColor rgb="002C5282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8" fillId="6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02 · Pickup 预订速度追踪表 ｜ 使用说明</t>
        </is>
      </c>
    </row>
    <row r="2" ht="26" customHeight="1">
      <c r="A2" s="2" t="inlineStr">
        <is>
          <t>Pickup 是唯一能提前看到未来的指标：今天的在手，就是 30 天后的结果。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用于《法典》表 M 07:50 节点「抓取未来 30 天在手 + Pickup」，以及表 I 的窗口分档监控。</t>
        </is>
      </c>
    </row>
    <row r="5" ht="18" customHeight="1">
      <c r="A5" s="4" t="inlineStr">
        <is>
          <t>「Pickup追踪」页是核心矩阵：行＝提前天数档，列＝目标入住日，格子里填累计在手房晚。</t>
        </is>
      </c>
    </row>
    <row r="6" ht="18" customHeight="1">
      <c r="A6" s="4" t="inlineStr">
        <is>
          <t>「去年同期对照」页结构完全相同，填去年数据做基准（本模板留空，学员可用 data/03 数据集填写）。</t>
        </is>
      </c>
    </row>
    <row r="7" ht="18" customHeight="1">
      <c r="A7" s="4" t="inlineStr">
        <is>
          <t>「预测计算」页把在手与去年对照代入公式，自动算 Pickup 偏差、预测 OCC，并按表 I 判窗口、比阈值、出动作。</t>
        </is>
      </c>
    </row>
    <row r="9" ht="22" customHeight="1">
      <c r="A9" s="3" t="inlineStr">
        <is>
          <t>二、填色规则</t>
        </is>
      </c>
    </row>
    <row r="10" ht="20" customHeight="1">
      <c r="A10" s="5" t="inlineStr"/>
      <c r="B10" s="6" t="inlineStr">
        <is>
          <t>输入区</t>
        </is>
      </c>
      <c r="C10" s="7" t="inlineStr">
        <is>
          <t>浅黄底 + 边框</t>
        </is>
      </c>
      <c r="D10" s="8" t="inlineStr">
        <is>
          <t>由学员填写，例如日期、房晚、价格</t>
        </is>
      </c>
    </row>
    <row r="11" ht="20" customHeight="1">
      <c r="A11" s="9" t="inlineStr"/>
      <c r="B11" s="6" t="inlineStr">
        <is>
          <t>公式区</t>
        </is>
      </c>
      <c r="C11" s="7" t="inlineStr">
        <is>
          <t>白底 + 边框</t>
        </is>
      </c>
      <c r="D11" s="8" t="inlineStr">
        <is>
          <t>已预置 Excel 公式，改动会导致结果错误，请勿手改</t>
        </is>
      </c>
    </row>
    <row r="12" ht="20" customHeight="1">
      <c r="A12" s="10" t="inlineStr"/>
      <c r="B12" s="6" t="inlineStr">
        <is>
          <t>参考区</t>
        </is>
      </c>
      <c r="C12" s="7" t="inlineStr">
        <is>
          <t>灰底 + 斜体</t>
        </is>
      </c>
      <c r="D12" s="8" t="inlineStr">
        <is>
          <t>SPEC 固定参数/判定表，一般不需要改动</t>
        </is>
      </c>
    </row>
    <row r="13" ht="20" customHeight="1">
      <c r="A13" s="11" t="inlineStr"/>
      <c r="B13" s="6" t="inlineStr">
        <is>
          <t>标题行</t>
        </is>
      </c>
      <c r="C13" s="7" t="inlineStr">
        <is>
          <t>深蓝底白字</t>
        </is>
      </c>
      <c r="D13" s="8" t="inlineStr">
        <is>
          <t>字段名，冻结在首行</t>
        </is>
      </c>
    </row>
    <row r="15" ht="22" customHeight="1">
      <c r="A15" s="3" t="inlineStr">
        <is>
          <t>三、字段字典</t>
        </is>
      </c>
    </row>
    <row r="16" ht="32" customHeight="1">
      <c r="A16" s="12" t="inlineStr">
        <is>
          <t>列</t>
        </is>
      </c>
      <c r="B16" s="12" t="inlineStr">
        <is>
          <t>字段名称</t>
        </is>
      </c>
      <c r="C16" s="12" t="inlineStr">
        <is>
          <t>类型</t>
        </is>
      </c>
      <c r="D16" s="12" t="inlineStr">
        <is>
          <t>口径 / 预置公式</t>
        </is>
      </c>
      <c r="E16" s="12" t="inlineStr">
        <is>
          <t>说明</t>
        </is>
      </c>
    </row>
    <row r="17" ht="20" customHeight="1">
      <c r="A17" s="13" t="inlineStr">
        <is>
          <t>第 3 行</t>
        </is>
      </c>
      <c r="B17" s="6" t="inlineStr">
        <is>
          <t>目标入住日</t>
        </is>
      </c>
      <c r="C17" s="5" t="inlineStr">
        <is>
          <t>输入</t>
        </is>
      </c>
      <c r="D17" s="14" t="inlineStr">
        <is>
          <t>—</t>
        </is>
      </c>
      <c r="E17" s="15" t="inlineStr">
        <is>
          <t>30 列，快照日之后的连续 30 天</t>
        </is>
      </c>
    </row>
    <row r="18" ht="20" customHeight="1">
      <c r="A18" s="13" t="inlineStr">
        <is>
          <t>A 列</t>
        </is>
      </c>
      <c r="B18" s="6" t="inlineStr">
        <is>
          <t>提前天数档</t>
        </is>
      </c>
      <c r="C18" s="13" t="inlineStr">
        <is>
          <t>参考</t>
        </is>
      </c>
      <c r="D18" s="14" t="inlineStr">
        <is>
          <t>60/45/30/21/14/7/3/1/0</t>
        </is>
      </c>
      <c r="E18" s="15" t="inlineStr">
        <is>
          <t>行维度＝预订窗口</t>
        </is>
      </c>
    </row>
    <row r="19" ht="20" customHeight="1">
      <c r="A19" s="13" t="inlineStr">
        <is>
          <t>C:AF</t>
        </is>
      </c>
      <c r="B19" s="6" t="inlineStr">
        <is>
          <t>累计在手房晚</t>
        </is>
      </c>
      <c r="C19" s="5" t="inlineStr">
        <is>
          <t>输入</t>
        </is>
      </c>
      <c r="D19" s="14" t="inlineStr">
        <is>
          <t>—</t>
        </is>
      </c>
      <c r="E19" s="15" t="inlineStr">
        <is>
          <t>该档时点上，该目标日已收到的累计房晚</t>
        </is>
      </c>
    </row>
    <row r="20" ht="20" customHeight="1">
      <c r="A20" s="13" t="inlineStr">
        <is>
          <t>增量区</t>
        </is>
      </c>
      <c r="B20" s="6" t="inlineStr">
        <is>
          <t>档间 Pickup 增量</t>
        </is>
      </c>
      <c r="C20" s="9" t="inlineStr">
        <is>
          <t>公式</t>
        </is>
      </c>
      <c r="D20" s="14">
        <f>本档 − 上一档</f>
        <v/>
      </c>
      <c r="E20" s="15" t="inlineStr">
        <is>
          <t>负值＝净取消（绿色）</t>
        </is>
      </c>
    </row>
    <row r="21" ht="20" customHeight="1">
      <c r="A21" s="13" t="inlineStr">
        <is>
          <t>H</t>
        </is>
      </c>
      <c r="B21" s="6" t="inlineStr">
        <is>
          <t>Pickup 偏差%</t>
        </is>
      </c>
      <c r="C21" s="9" t="inlineStr">
        <is>
          <t>公式</t>
        </is>
      </c>
      <c r="D21" s="14">
        <f>(当前在手 − 去年同窗口在手) ÷ 去年同窗口在手</f>
        <v/>
      </c>
      <c r="E21" s="15" t="inlineStr">
        <is>
          <t>正值＝领先（红色）</t>
        </is>
      </c>
    </row>
    <row r="22" ht="20" customHeight="1">
      <c r="A22" s="13" t="inlineStr">
        <is>
          <t>I</t>
        </is>
      </c>
      <c r="B22" s="6" t="inlineStr">
        <is>
          <t>预测最终房晚</t>
        </is>
      </c>
      <c r="C22" s="9" t="inlineStr">
        <is>
          <t>公式</t>
        </is>
      </c>
      <c r="D22" s="14">
        <f>去年同期最终房晚 × (1 + Pickup 偏差%)</f>
        <v/>
      </c>
      <c r="E22" s="15" t="inlineStr">
        <is>
          <t>本模板采用「同比增速外推法」</t>
        </is>
      </c>
    </row>
    <row r="23" ht="20" customHeight="1">
      <c r="A23" s="13" t="inlineStr">
        <is>
          <t>K</t>
        </is>
      </c>
      <c r="B23" s="6" t="inlineStr">
        <is>
          <t>预测 OCC</t>
        </is>
      </c>
      <c r="C23" s="9" t="inlineStr">
        <is>
          <t>公式</t>
        </is>
      </c>
      <c r="D23" s="14">
        <f>预测最终房晚 ÷ 可售房晚</f>
        <v/>
      </c>
      <c r="E23" s="15" t="inlineStr"/>
    </row>
    <row r="24" ht="20" customHeight="1">
      <c r="A24" s="13" t="inlineStr">
        <is>
          <t>D</t>
        </is>
      </c>
      <c r="B24" s="6" t="inlineStr">
        <is>
          <t>窗口分档</t>
        </is>
      </c>
      <c r="C24" s="9" t="inlineStr">
        <is>
          <t>公式</t>
        </is>
      </c>
      <c r="D24" s="14" t="inlineStr">
        <is>
          <t>按提前天数嵌套 IF 判档</t>
        </is>
      </c>
      <c r="E24" s="15" t="inlineStr">
        <is>
          <t>《法典》表 I 六档</t>
        </is>
      </c>
    </row>
    <row r="25" ht="20" customHeight="1">
      <c r="A25" s="13" t="inlineStr">
        <is>
          <t>P</t>
        </is>
      </c>
      <c r="B25" s="6" t="inlineStr">
        <is>
          <t>落后幅度%</t>
        </is>
      </c>
      <c r="C25" s="9" t="inlineStr">
        <is>
          <t>公式</t>
        </is>
      </c>
      <c r="D25" s="14">
        <f>(去年同窗口在手 − 当前在手) ÷ 去年同窗口在手</f>
        <v/>
      </c>
      <c r="E25" s="15" t="inlineStr">
        <is>
          <t>正值＝落后</t>
        </is>
      </c>
    </row>
    <row r="26" ht="20" customHeight="1">
      <c r="A26" s="13" t="inlineStr">
        <is>
          <t>Q</t>
        </is>
      </c>
      <c r="B26" s="6" t="inlineStr">
        <is>
          <t>是否触发</t>
        </is>
      </c>
      <c r="C26" s="9" t="inlineStr">
        <is>
          <t>公式</t>
        </is>
      </c>
      <c r="D26" s="14" t="inlineStr">
        <is>
          <t>0-3 档看 OCC&lt;70%，其余档比阈值数值</t>
        </is>
      </c>
      <c r="E26" s="15" t="inlineStr"/>
    </row>
    <row r="27" ht="20" customHeight="1">
      <c r="A27" s="13" t="inlineStr">
        <is>
          <t>R</t>
        </is>
      </c>
      <c r="B27" s="6" t="inlineStr">
        <is>
          <t>触发动作</t>
        </is>
      </c>
      <c r="C27" s="9" t="inlineStr">
        <is>
          <t>公式</t>
        </is>
      </c>
      <c r="D27" s="14" t="inlineStr">
        <is>
          <t>VLOOKUP 表 I 第 4 列</t>
        </is>
      </c>
      <c r="E27" s="15" t="inlineStr">
        <is>
          <t>触发即输出，未触发显示「—」</t>
        </is>
      </c>
    </row>
    <row r="29" ht="22" customHeight="1">
      <c r="A29" s="3" t="inlineStr">
        <is>
          <t>四、使用步骤</t>
        </is>
      </c>
    </row>
    <row r="30" ht="20" customHeight="1">
      <c r="A30" s="16" t="n">
        <v>1</v>
      </c>
      <c r="B30" s="8" t="inlineStr">
        <is>
          <t>在「Pickup追踪」页第 3 行填 30 个目标入住日（快照日之后连续 30 天）。</t>
        </is>
      </c>
    </row>
    <row r="31" ht="20" customHeight="1">
      <c r="A31" s="16" t="n">
        <v>2</v>
      </c>
      <c r="B31" s="8" t="inlineStr">
        <is>
          <t>按当日实际，把每个目标日在各提前天数档上的累计在手房晚填入黄底格。</t>
        </is>
      </c>
    </row>
    <row r="32" ht="20" customHeight="1">
      <c r="A32" s="16" t="n">
        <v>3</v>
      </c>
      <c r="B32" s="8" t="inlineStr">
        <is>
          <t>在「去年同期对照」页用同样的结构填入去年的对应数据（留空则预测计算会显示空白）。</t>
        </is>
      </c>
    </row>
    <row r="33" ht="20" customHeight="1">
      <c r="A33" s="16" t="n">
        <v>4</v>
      </c>
      <c r="B33" s="8" t="inlineStr">
        <is>
          <t>打开「预测计算」页：目标日、当前在手会自动引用「Pickup追踪」页，无需手填。</t>
        </is>
      </c>
    </row>
    <row r="34" ht="20" customHeight="1">
      <c r="A34" s="16" t="n">
        <v>5</v>
      </c>
      <c r="B34" s="8" t="inlineStr">
        <is>
          <t>读「是否触发」列：红色＝触发，须按「触发动作」列执行；执行后写入 04 号《调价台账》。</t>
        </is>
      </c>
    </row>
    <row r="36" ht="22" customHeight="1">
      <c r="A36" s="3" t="inlineStr">
        <is>
          <t>五、关联《收益管理操作法典》</t>
        </is>
      </c>
    </row>
    <row r="37" ht="18" customHeight="1">
      <c r="A37" s="4" t="inlineStr">
        <is>
          <t>表 I · 预订窗口分档监控表 —— 已内嵌在「预测计算」页第 36–42 行作为查找表。</t>
        </is>
      </c>
    </row>
    <row r="38" ht="18" customHeight="1">
      <c r="A38" s="4" t="inlineStr">
        <is>
          <t>表 A · 每日价格调整判定表 —— 预测 OCC 与 Pickup 偏差算出后，直接查表 A 得调价幅度。</t>
        </is>
      </c>
    </row>
    <row r="39" ht="18" customHeight="1">
      <c r="A39" s="4" t="inlineStr">
        <is>
          <t>表 M · 07:50 节点要求 20 分钟内完成本表更新。</t>
        </is>
      </c>
    </row>
    <row r="41" ht="18" customHeight="1">
      <c r="A41" s="17" t="inlineStr">
        <is>
          <t>杭州滨江云璟酒店 · 320 间房 · 中高端全服务 ｜ 酒店收益管理学院 HRMA ｜ 口径以 SPEC.md 为准</t>
        </is>
      </c>
    </row>
  </sheetData>
  <mergeCells count="24">
    <mergeCell ref="A39:E39"/>
    <mergeCell ref="D10:E10"/>
    <mergeCell ref="A15:E15"/>
    <mergeCell ref="B30:E30"/>
    <mergeCell ref="B33:E33"/>
    <mergeCell ref="A1:E1"/>
    <mergeCell ref="A36:E36"/>
    <mergeCell ref="A6:E6"/>
    <mergeCell ref="B32:E32"/>
    <mergeCell ref="A7:E7"/>
    <mergeCell ref="D11:E11"/>
    <mergeCell ref="D13:E13"/>
    <mergeCell ref="A41:E41"/>
    <mergeCell ref="A37:E37"/>
    <mergeCell ref="A3:E3"/>
    <mergeCell ref="B31:E31"/>
    <mergeCell ref="A2:E2"/>
    <mergeCell ref="A5:E5"/>
    <mergeCell ref="D12:E12"/>
    <mergeCell ref="A29:E29"/>
    <mergeCell ref="A4:E4"/>
    <mergeCell ref="A38:E38"/>
    <mergeCell ref="B34:E34"/>
    <mergeCell ref="A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 ht="30" customHeight="1">
      <c r="A1" s="1" t="inlineStr">
        <is>
          <t>Pickup 预订速度追踪矩阵（本年）</t>
        </is>
      </c>
    </row>
    <row r="2" ht="26" customHeight="1">
      <c r="A2" s="2" t="inlineStr">
        <is>
          <t>行＝提前天数档，列＝目标入住日，单元格＝该档时点的累计在手房晚。黄底为输入，白底为公式。</t>
        </is>
      </c>
    </row>
    <row r="3" ht="30" customHeight="1">
      <c r="A3" s="12" t="inlineStr">
        <is>
          <t>提前天数档</t>
        </is>
      </c>
      <c r="B3" s="12" t="inlineStr">
        <is>
          <t>《法典》表 I 窗口</t>
        </is>
      </c>
      <c r="C3" s="18" t="n">
        <v>46082</v>
      </c>
      <c r="D3" s="18" t="n">
        <v>46083</v>
      </c>
      <c r="E3" s="18" t="n">
        <v>46084</v>
      </c>
      <c r="F3" s="18" t="n">
        <v>46085</v>
      </c>
      <c r="G3" s="18" t="n">
        <v>46086</v>
      </c>
      <c r="H3" s="18" t="n">
        <v>46087</v>
      </c>
      <c r="I3" s="18" t="n">
        <v>46088</v>
      </c>
      <c r="J3" s="18" t="n">
        <v>46089</v>
      </c>
      <c r="K3" s="18" t="n">
        <v>46090</v>
      </c>
      <c r="L3" s="18" t="n">
        <v>46091</v>
      </c>
      <c r="M3" s="18" t="n">
        <v>46092</v>
      </c>
      <c r="N3" s="18" t="n">
        <v>46093</v>
      </c>
      <c r="O3" s="18" t="n">
        <v>46094</v>
      </c>
      <c r="P3" s="18" t="n">
        <v>46095</v>
      </c>
      <c r="Q3" s="18" t="n">
        <v>46096</v>
      </c>
      <c r="R3" s="18" t="n">
        <v>46097</v>
      </c>
      <c r="S3" s="18" t="n">
        <v>46098</v>
      </c>
      <c r="T3" s="18" t="n">
        <v>46099</v>
      </c>
      <c r="U3" s="18" t="n">
        <v>46100</v>
      </c>
      <c r="V3" s="18" t="n">
        <v>46101</v>
      </c>
      <c r="W3" s="18" t="n">
        <v>46102</v>
      </c>
      <c r="X3" s="18" t="n">
        <v>46103</v>
      </c>
      <c r="Y3" s="18" t="n">
        <v>46104</v>
      </c>
      <c r="Z3" s="18" t="n">
        <v>46105</v>
      </c>
      <c r="AA3" s="18" t="n">
        <v>46106</v>
      </c>
      <c r="AB3" s="18" t="n">
        <v>46107</v>
      </c>
      <c r="AC3" s="18" t="n">
        <v>46108</v>
      </c>
      <c r="AD3" s="18" t="n">
        <v>46109</v>
      </c>
      <c r="AE3" s="18" t="n">
        <v>46110</v>
      </c>
      <c r="AF3" s="18" t="n">
        <v>46111</v>
      </c>
    </row>
    <row r="4">
      <c r="A4" s="19" t="inlineStr">
        <is>
          <t>60 天档</t>
        </is>
      </c>
      <c r="B4" s="7" t="inlineStr">
        <is>
          <t>31–60 天窗口</t>
        </is>
      </c>
      <c r="C4" s="20" t="n">
        <v>37</v>
      </c>
      <c r="D4" s="20" t="n">
        <v>39</v>
      </c>
      <c r="E4" s="20" t="n">
        <v>44</v>
      </c>
      <c r="F4" s="20" t="n">
        <v>42</v>
      </c>
      <c r="G4" s="20" t="n">
        <v>45</v>
      </c>
      <c r="H4" s="20" t="n">
        <v>47</v>
      </c>
      <c r="I4" s="20" t="n">
        <v>38</v>
      </c>
      <c r="J4" s="20" t="n">
        <v>40</v>
      </c>
      <c r="K4" s="20" t="n">
        <v>38</v>
      </c>
      <c r="L4" s="20" t="n">
        <v>43</v>
      </c>
      <c r="M4" s="20" t="n">
        <v>40</v>
      </c>
      <c r="N4" s="20" t="n">
        <v>47</v>
      </c>
      <c r="O4" s="20" t="n">
        <v>51</v>
      </c>
      <c r="P4" s="20" t="n">
        <v>41</v>
      </c>
      <c r="Q4" s="20" t="n">
        <v>37</v>
      </c>
      <c r="R4" s="20" t="n">
        <v>43</v>
      </c>
      <c r="S4" s="20" t="n">
        <v>42</v>
      </c>
      <c r="T4" s="20" t="n">
        <v>40</v>
      </c>
      <c r="U4" s="20" t="n">
        <v>48</v>
      </c>
      <c r="V4" s="20" t="n">
        <v>51</v>
      </c>
      <c r="W4" s="20" t="n">
        <v>38</v>
      </c>
      <c r="X4" s="20" t="n">
        <v>44</v>
      </c>
      <c r="Y4" s="20" t="n">
        <v>42</v>
      </c>
      <c r="Z4" s="20" t="n">
        <v>37</v>
      </c>
      <c r="AA4" s="20" t="n">
        <v>38</v>
      </c>
      <c r="AB4" s="20" t="n">
        <v>49</v>
      </c>
      <c r="AC4" s="20" t="n">
        <v>45</v>
      </c>
      <c r="AD4" s="20" t="n">
        <v>42</v>
      </c>
      <c r="AE4" s="20" t="n">
        <v>41</v>
      </c>
      <c r="AF4" s="20" t="n">
        <v>40</v>
      </c>
    </row>
    <row r="5">
      <c r="A5" s="19" t="inlineStr">
        <is>
          <t>45 天档</t>
        </is>
      </c>
      <c r="B5" s="7" t="inlineStr">
        <is>
          <t>31–60 天窗口</t>
        </is>
      </c>
      <c r="C5" s="20" t="n">
        <v>60</v>
      </c>
      <c r="D5" s="20" t="n">
        <v>60</v>
      </c>
      <c r="E5" s="20" t="n">
        <v>60</v>
      </c>
      <c r="F5" s="20" t="n">
        <v>58</v>
      </c>
      <c r="G5" s="20" t="n">
        <v>80</v>
      </c>
      <c r="H5" s="20" t="n">
        <v>76</v>
      </c>
      <c r="I5" s="20" t="n">
        <v>61</v>
      </c>
      <c r="J5" s="20" t="n">
        <v>67</v>
      </c>
      <c r="K5" s="20" t="n">
        <v>60</v>
      </c>
      <c r="L5" s="20" t="n">
        <v>59</v>
      </c>
      <c r="M5" s="20" t="n">
        <v>60</v>
      </c>
      <c r="N5" s="20" t="n">
        <v>73</v>
      </c>
      <c r="O5" s="20" t="n">
        <v>73</v>
      </c>
      <c r="P5" s="20" t="n">
        <v>58</v>
      </c>
      <c r="Q5" s="20" t="n">
        <v>65</v>
      </c>
      <c r="R5" s="20" t="n">
        <v>64</v>
      </c>
      <c r="S5" s="20" t="n">
        <v>66</v>
      </c>
      <c r="T5" s="20" t="n">
        <v>62</v>
      </c>
      <c r="U5" s="20" t="n">
        <v>76</v>
      </c>
      <c r="V5" s="20" t="n">
        <v>79</v>
      </c>
      <c r="W5" s="20" t="n">
        <v>67</v>
      </c>
      <c r="X5" s="20" t="n">
        <v>59</v>
      </c>
      <c r="Y5" s="20" t="n">
        <v>60</v>
      </c>
      <c r="Z5" s="20" t="n">
        <v>59</v>
      </c>
      <c r="AA5" s="20" t="n">
        <v>64</v>
      </c>
      <c r="AB5" s="20" t="n">
        <v>78</v>
      </c>
      <c r="AC5" s="20" t="n">
        <v>70</v>
      </c>
      <c r="AD5" s="20" t="n">
        <v>62</v>
      </c>
      <c r="AE5" s="20" t="n">
        <v>65</v>
      </c>
      <c r="AF5" s="20" t="n">
        <v>67</v>
      </c>
    </row>
    <row r="6">
      <c r="A6" s="19" t="inlineStr">
        <is>
          <t>30 天档</t>
        </is>
      </c>
      <c r="B6" s="7" t="inlineStr">
        <is>
          <t>15–30 天窗口</t>
        </is>
      </c>
      <c r="C6" s="20" t="n">
        <v>102</v>
      </c>
      <c r="D6" s="20" t="n">
        <v>97</v>
      </c>
      <c r="E6" s="20" t="n">
        <v>97</v>
      </c>
      <c r="F6" s="20" t="n">
        <v>109</v>
      </c>
      <c r="G6" s="20" t="n">
        <v>118</v>
      </c>
      <c r="H6" s="20" t="n">
        <v>114</v>
      </c>
      <c r="I6" s="20" t="n">
        <v>95</v>
      </c>
      <c r="J6" s="20" t="n">
        <v>95</v>
      </c>
      <c r="K6" s="20" t="n">
        <v>95</v>
      </c>
      <c r="L6" s="20" t="n">
        <v>95</v>
      </c>
      <c r="M6" s="20" t="n">
        <v>109</v>
      </c>
      <c r="N6" s="20" t="n">
        <v>122</v>
      </c>
      <c r="O6" s="20" t="n">
        <v>128</v>
      </c>
      <c r="P6" s="20" t="n">
        <v>94</v>
      </c>
      <c r="Q6" s="20" t="n">
        <v>109</v>
      </c>
      <c r="R6" s="20" t="n">
        <v>103</v>
      </c>
      <c r="S6" s="20" t="n">
        <v>106</v>
      </c>
      <c r="T6" s="20" t="n">
        <v>105</v>
      </c>
      <c r="U6" s="20" t="n">
        <v>118</v>
      </c>
      <c r="V6" s="20" t="n">
        <v>116</v>
      </c>
      <c r="W6" s="20" t="n">
        <v>103</v>
      </c>
      <c r="X6" s="20" t="n">
        <v>101</v>
      </c>
      <c r="Y6" s="20" t="n">
        <v>108</v>
      </c>
      <c r="Z6" s="20" t="n">
        <v>102</v>
      </c>
      <c r="AA6" s="20" t="n">
        <v>107</v>
      </c>
      <c r="AB6" s="20" t="n">
        <v>126</v>
      </c>
      <c r="AC6" s="20" t="n">
        <v>115</v>
      </c>
      <c r="AD6" s="20" t="n">
        <v>103</v>
      </c>
      <c r="AE6" s="20" t="n">
        <v>109</v>
      </c>
      <c r="AF6" s="20" t="n">
        <v>106</v>
      </c>
    </row>
    <row r="7">
      <c r="A7" s="19" t="inlineStr">
        <is>
          <t>21 天档</t>
        </is>
      </c>
      <c r="B7" s="7" t="inlineStr">
        <is>
          <t>15–30 天窗口</t>
        </is>
      </c>
      <c r="C7" s="20" t="n">
        <v>130</v>
      </c>
      <c r="D7" s="20" t="n">
        <v>124</v>
      </c>
      <c r="E7" s="20" t="n">
        <v>132</v>
      </c>
      <c r="F7" s="20" t="n">
        <v>138</v>
      </c>
      <c r="G7" s="20" t="n">
        <v>164</v>
      </c>
      <c r="H7" s="20" t="n">
        <v>146</v>
      </c>
      <c r="I7" s="20" t="n">
        <v>127</v>
      </c>
      <c r="J7" s="20" t="n">
        <v>139</v>
      </c>
      <c r="K7" s="20" t="n">
        <v>134</v>
      </c>
      <c r="L7" s="20" t="n">
        <v>128</v>
      </c>
      <c r="M7" s="20" t="n">
        <v>139</v>
      </c>
      <c r="N7" s="20" t="n">
        <v>149</v>
      </c>
      <c r="O7" s="20" t="n">
        <v>164</v>
      </c>
      <c r="P7" s="20" t="n">
        <v>141</v>
      </c>
      <c r="Q7" s="20" t="n">
        <v>137</v>
      </c>
      <c r="R7" s="20" t="n">
        <v>131</v>
      </c>
      <c r="S7" s="20" t="n">
        <v>127</v>
      </c>
      <c r="T7" s="20" t="n">
        <v>120</v>
      </c>
      <c r="U7" s="20" t="n">
        <v>167</v>
      </c>
      <c r="V7" s="20" t="n">
        <v>146</v>
      </c>
      <c r="W7" s="20" t="n">
        <v>138</v>
      </c>
      <c r="X7" s="20" t="n">
        <v>123</v>
      </c>
      <c r="Y7" s="20" t="n">
        <v>140</v>
      </c>
      <c r="Z7" s="20" t="n">
        <v>137</v>
      </c>
      <c r="AA7" s="20" t="n">
        <v>120</v>
      </c>
      <c r="AB7" s="20" t="n">
        <v>156</v>
      </c>
      <c r="AC7" s="20" t="n">
        <v>163</v>
      </c>
      <c r="AD7" s="20" t="n">
        <v>136</v>
      </c>
      <c r="AE7" s="20" t="n">
        <v>139</v>
      </c>
      <c r="AF7" s="20" t="n">
        <v>120</v>
      </c>
    </row>
    <row r="8">
      <c r="A8" s="19" t="inlineStr">
        <is>
          <t>14 天档</t>
        </is>
      </c>
      <c r="B8" s="7" t="inlineStr">
        <is>
          <t>8–14 天窗口</t>
        </is>
      </c>
      <c r="C8" s="20" t="n">
        <v>173</v>
      </c>
      <c r="D8" s="20" t="n">
        <v>151</v>
      </c>
      <c r="E8" s="20" t="n">
        <v>170</v>
      </c>
      <c r="F8" s="20" t="n">
        <v>161</v>
      </c>
      <c r="G8" s="20" t="n">
        <v>183</v>
      </c>
      <c r="H8" s="20" t="n">
        <v>184</v>
      </c>
      <c r="I8" s="20" t="n">
        <v>160</v>
      </c>
      <c r="J8" s="20" t="n">
        <v>149</v>
      </c>
      <c r="K8" s="20" t="n">
        <v>153</v>
      </c>
      <c r="L8" s="20" t="n">
        <v>166</v>
      </c>
      <c r="M8" s="20" t="n">
        <v>172</v>
      </c>
      <c r="N8" s="20" t="n">
        <v>195</v>
      </c>
      <c r="O8" s="20" t="n">
        <v>206</v>
      </c>
      <c r="P8" s="20" t="n">
        <v>175</v>
      </c>
      <c r="Q8" s="20" t="n">
        <v>155</v>
      </c>
      <c r="R8" s="20" t="n">
        <v>149</v>
      </c>
      <c r="S8" s="20" t="n">
        <v>171</v>
      </c>
      <c r="T8" s="20" t="n">
        <v>152</v>
      </c>
      <c r="U8" s="20" t="n">
        <v>192</v>
      </c>
      <c r="V8" s="20" t="n">
        <v>188</v>
      </c>
      <c r="W8" s="20" t="n">
        <v>148</v>
      </c>
      <c r="X8" s="20" t="n">
        <v>164</v>
      </c>
      <c r="Y8" s="20" t="n">
        <v>165</v>
      </c>
      <c r="Z8" s="20" t="n">
        <v>156</v>
      </c>
      <c r="AA8" s="20" t="n">
        <v>173</v>
      </c>
      <c r="AB8" s="20" t="n">
        <v>184</v>
      </c>
      <c r="AC8" s="20" t="n">
        <v>184</v>
      </c>
      <c r="AD8" s="20" t="n">
        <v>152</v>
      </c>
      <c r="AE8" s="20" t="n">
        <v>166</v>
      </c>
      <c r="AF8" s="20" t="n">
        <v>170</v>
      </c>
    </row>
    <row r="9">
      <c r="A9" s="19" t="inlineStr">
        <is>
          <t>7 天档</t>
        </is>
      </c>
      <c r="B9" s="7" t="inlineStr">
        <is>
          <t>4–7 天窗口</t>
        </is>
      </c>
      <c r="C9" s="20" t="n">
        <v>206</v>
      </c>
      <c r="D9" s="20" t="n">
        <v>189</v>
      </c>
      <c r="E9" s="20" t="n">
        <v>177</v>
      </c>
      <c r="F9" s="20" t="n">
        <v>190</v>
      </c>
      <c r="G9" s="20" t="n">
        <v>215</v>
      </c>
      <c r="H9" s="20" t="n">
        <v>238</v>
      </c>
      <c r="I9" s="20" t="n">
        <v>187</v>
      </c>
      <c r="J9" s="20" t="n">
        <v>205</v>
      </c>
      <c r="K9" s="20" t="n">
        <v>202</v>
      </c>
      <c r="L9" s="20" t="n">
        <v>209</v>
      </c>
      <c r="M9" s="20" t="n">
        <v>209</v>
      </c>
      <c r="N9" s="20" t="n">
        <v>229</v>
      </c>
      <c r="O9" s="20" t="n">
        <v>226</v>
      </c>
      <c r="P9" s="20" t="n">
        <v>206</v>
      </c>
      <c r="Q9" s="20" t="n">
        <v>202</v>
      </c>
      <c r="R9" s="20" t="n">
        <v>186</v>
      </c>
      <c r="S9" s="20" t="n">
        <v>191</v>
      </c>
      <c r="T9" s="20" t="n">
        <v>204</v>
      </c>
      <c r="U9" s="20" t="n">
        <v>235</v>
      </c>
      <c r="V9" s="20" t="n">
        <v>218</v>
      </c>
      <c r="W9" s="20" t="n">
        <v>202</v>
      </c>
      <c r="X9" s="20" t="n">
        <v>192</v>
      </c>
      <c r="Y9" s="20" t="n">
        <v>178</v>
      </c>
      <c r="Z9" s="20" t="n">
        <v>185</v>
      </c>
      <c r="AA9" s="20" t="n">
        <v>199</v>
      </c>
      <c r="AB9" s="20" t="n">
        <v>222</v>
      </c>
      <c r="AC9" s="20" t="n">
        <v>226</v>
      </c>
      <c r="AD9" s="20" t="n">
        <v>179</v>
      </c>
      <c r="AE9" s="20" t="n">
        <v>198</v>
      </c>
      <c r="AF9" s="20" t="n">
        <v>182</v>
      </c>
    </row>
    <row r="10">
      <c r="A10" s="19" t="inlineStr">
        <is>
          <t>3 天档</t>
        </is>
      </c>
      <c r="B10" s="7" t="inlineStr">
        <is>
          <t>0–3 天窗口</t>
        </is>
      </c>
      <c r="C10" s="20" t="n">
        <v>208</v>
      </c>
      <c r="D10" s="20" t="n">
        <v>208</v>
      </c>
      <c r="E10" s="20" t="n">
        <v>224</v>
      </c>
      <c r="F10" s="20" t="n">
        <v>216</v>
      </c>
      <c r="G10" s="20" t="n">
        <v>235</v>
      </c>
      <c r="H10" s="20" t="n">
        <v>248</v>
      </c>
      <c r="I10" s="20" t="n">
        <v>194</v>
      </c>
      <c r="J10" s="20" t="n">
        <v>196</v>
      </c>
      <c r="K10" s="20" t="n">
        <v>218</v>
      </c>
      <c r="L10" s="20" t="n">
        <v>226</v>
      </c>
      <c r="M10" s="20" t="n">
        <v>191</v>
      </c>
      <c r="N10" s="20" t="n">
        <v>241</v>
      </c>
      <c r="O10" s="20" t="n">
        <v>233</v>
      </c>
      <c r="P10" s="20" t="n">
        <v>212</v>
      </c>
      <c r="Q10" s="20" t="n">
        <v>218</v>
      </c>
      <c r="R10" s="20" t="n">
        <v>208</v>
      </c>
      <c r="S10" s="20" t="n">
        <v>191</v>
      </c>
      <c r="T10" s="20" t="n">
        <v>216</v>
      </c>
      <c r="U10" s="20" t="n">
        <v>258</v>
      </c>
      <c r="V10" s="20" t="n">
        <v>247</v>
      </c>
      <c r="W10" s="20" t="n">
        <v>191</v>
      </c>
      <c r="X10" s="20" t="n">
        <v>218</v>
      </c>
      <c r="Y10" s="20" t="n">
        <v>201</v>
      </c>
      <c r="Z10" s="20" t="n">
        <v>220</v>
      </c>
      <c r="AA10" s="20" t="n">
        <v>205</v>
      </c>
      <c r="AB10" s="20" t="n">
        <v>253</v>
      </c>
      <c r="AC10" s="20" t="n">
        <v>268</v>
      </c>
      <c r="AD10" s="20" t="n">
        <v>226</v>
      </c>
      <c r="AE10" s="20" t="n">
        <v>209</v>
      </c>
      <c r="AF10" s="20" t="n">
        <v>195</v>
      </c>
    </row>
    <row r="11">
      <c r="A11" s="19" t="inlineStr">
        <is>
          <t>1 天档</t>
        </is>
      </c>
      <c r="B11" s="7" t="inlineStr">
        <is>
          <t>0–3 天窗口</t>
        </is>
      </c>
      <c r="C11" s="20" t="n">
        <v>232</v>
      </c>
      <c r="D11" s="20" t="n">
        <v>220</v>
      </c>
      <c r="E11" s="20" t="n">
        <v>207</v>
      </c>
      <c r="F11" s="20" t="n">
        <v>234</v>
      </c>
      <c r="G11" s="20" t="n">
        <v>276</v>
      </c>
      <c r="H11" s="20" t="n">
        <v>267</v>
      </c>
      <c r="I11" s="20" t="n">
        <v>232</v>
      </c>
      <c r="J11" s="20" t="n">
        <v>203</v>
      </c>
      <c r="K11" s="20" t="n">
        <v>231</v>
      </c>
      <c r="L11" s="20" t="n">
        <v>202</v>
      </c>
      <c r="M11" s="20" t="n">
        <v>201</v>
      </c>
      <c r="N11" s="20" t="n">
        <v>274</v>
      </c>
      <c r="O11" s="20" t="n">
        <v>277</v>
      </c>
      <c r="P11" s="20" t="n">
        <v>225</v>
      </c>
      <c r="Q11" s="20" t="n">
        <v>201</v>
      </c>
      <c r="R11" s="20" t="n">
        <v>234</v>
      </c>
      <c r="S11" s="20" t="n">
        <v>215</v>
      </c>
      <c r="T11" s="20" t="n">
        <v>210</v>
      </c>
      <c r="U11" s="20" t="n">
        <v>271</v>
      </c>
      <c r="V11" s="20" t="n">
        <v>252</v>
      </c>
      <c r="W11" s="20" t="n">
        <v>229</v>
      </c>
      <c r="X11" s="20" t="n">
        <v>214</v>
      </c>
      <c r="Y11" s="20" t="n">
        <v>217</v>
      </c>
      <c r="Z11" s="20" t="n">
        <v>210</v>
      </c>
      <c r="AA11" s="20" t="n">
        <v>225</v>
      </c>
      <c r="AB11" s="20" t="n">
        <v>272</v>
      </c>
      <c r="AC11" s="20" t="n">
        <v>264</v>
      </c>
      <c r="AD11" s="20" t="n">
        <v>214</v>
      </c>
      <c r="AE11" s="20" t="n">
        <v>215</v>
      </c>
      <c r="AF11" s="20" t="n">
        <v>223</v>
      </c>
    </row>
    <row r="12">
      <c r="A12" s="19" t="inlineStr">
        <is>
          <t>到达日</t>
        </is>
      </c>
      <c r="B12" s="7" t="inlineStr">
        <is>
          <t>0–3 天窗口</t>
        </is>
      </c>
      <c r="C12" s="20" t="n">
        <v>233</v>
      </c>
      <c r="D12" s="20" t="n">
        <v>212</v>
      </c>
      <c r="E12" s="20" t="n">
        <v>217</v>
      </c>
      <c r="F12" s="20" t="n">
        <v>216</v>
      </c>
      <c r="G12" s="20" t="n">
        <v>275</v>
      </c>
      <c r="H12" s="20" t="n">
        <v>285</v>
      </c>
      <c r="I12" s="20" t="n">
        <v>206</v>
      </c>
      <c r="J12" s="20" t="n">
        <v>216</v>
      </c>
      <c r="K12" s="20" t="n">
        <v>236</v>
      </c>
      <c r="L12" s="20" t="n">
        <v>231</v>
      </c>
      <c r="M12" s="20" t="n">
        <v>212</v>
      </c>
      <c r="N12" s="20" t="n">
        <v>274</v>
      </c>
      <c r="O12" s="20" t="n">
        <v>259</v>
      </c>
      <c r="P12" s="20" t="n">
        <v>243</v>
      </c>
      <c r="Q12" s="20" t="n">
        <v>221</v>
      </c>
      <c r="R12" s="20" t="n">
        <v>207</v>
      </c>
      <c r="S12" s="20" t="n">
        <v>241</v>
      </c>
      <c r="T12" s="20" t="n">
        <v>225</v>
      </c>
      <c r="U12" s="20" t="n">
        <v>272</v>
      </c>
      <c r="V12" s="20" t="n">
        <v>278</v>
      </c>
      <c r="W12" s="20" t="n">
        <v>226</v>
      </c>
      <c r="X12" s="20" t="n">
        <v>232</v>
      </c>
      <c r="Y12" s="20" t="n">
        <v>211</v>
      </c>
      <c r="Z12" s="20" t="n">
        <v>239</v>
      </c>
      <c r="AA12" s="20" t="n">
        <v>214</v>
      </c>
      <c r="AB12" s="20" t="n">
        <v>269</v>
      </c>
      <c r="AC12" s="20" t="n">
        <v>278</v>
      </c>
      <c r="AD12" s="20" t="n">
        <v>239</v>
      </c>
      <c r="AE12" s="20" t="n">
        <v>219</v>
      </c>
      <c r="AF12" s="20" t="n">
        <v>227</v>
      </c>
    </row>
    <row r="15">
      <c r="A15" s="3" t="inlineStr">
        <is>
          <t>各档间 Pickup 增量（自动生成 · 白底勿改）</t>
        </is>
      </c>
    </row>
    <row r="16">
      <c r="A16" s="19" t="inlineStr">
        <is>
          <t>60 天档</t>
        </is>
      </c>
      <c r="B16" s="7" t="inlineStr">
        <is>
          <t>31–60 天窗口</t>
        </is>
      </c>
      <c r="C16" s="21" t="inlineStr"/>
      <c r="D16" s="21" t="inlineStr"/>
      <c r="E16" s="21" t="inlineStr"/>
      <c r="F16" s="21" t="inlineStr"/>
      <c r="G16" s="21" t="inlineStr"/>
      <c r="H16" s="21" t="inlineStr"/>
      <c r="I16" s="21" t="inlineStr"/>
      <c r="J16" s="21" t="inlineStr"/>
      <c r="K16" s="21" t="inlineStr"/>
      <c r="L16" s="21" t="inlineStr"/>
      <c r="M16" s="21" t="inlineStr"/>
      <c r="N16" s="21" t="inlineStr"/>
      <c r="O16" s="21" t="inlineStr"/>
      <c r="P16" s="21" t="inlineStr"/>
      <c r="Q16" s="21" t="inlineStr"/>
      <c r="R16" s="21" t="inlineStr"/>
      <c r="S16" s="21" t="inlineStr"/>
      <c r="T16" s="21" t="inlineStr"/>
      <c r="U16" s="21" t="inlineStr"/>
      <c r="V16" s="21" t="inlineStr"/>
      <c r="W16" s="21" t="inlineStr"/>
      <c r="X16" s="21" t="inlineStr"/>
      <c r="Y16" s="21" t="inlineStr"/>
      <c r="Z16" s="21" t="inlineStr"/>
      <c r="AA16" s="21" t="inlineStr"/>
      <c r="AB16" s="21" t="inlineStr"/>
      <c r="AC16" s="21" t="inlineStr"/>
      <c r="AD16" s="21" t="inlineStr"/>
      <c r="AE16" s="21" t="inlineStr"/>
      <c r="AF16" s="21" t="inlineStr"/>
    </row>
    <row r="17">
      <c r="A17" s="19" t="inlineStr">
        <is>
          <t>45 天档</t>
        </is>
      </c>
      <c r="B17" s="7" t="inlineStr">
        <is>
          <t>31–60 天窗口</t>
        </is>
      </c>
      <c r="C17" s="21">
        <f>IFERROR(C5-C4,"")</f>
        <v/>
      </c>
      <c r="D17" s="21">
        <f>IFERROR(D5-D4,"")</f>
        <v/>
      </c>
      <c r="E17" s="21">
        <f>IFERROR(E5-E4,"")</f>
        <v/>
      </c>
      <c r="F17" s="21">
        <f>IFERROR(F5-F4,"")</f>
        <v/>
      </c>
      <c r="G17" s="21">
        <f>IFERROR(G5-G4,"")</f>
        <v/>
      </c>
      <c r="H17" s="21">
        <f>IFERROR(H5-H4,"")</f>
        <v/>
      </c>
      <c r="I17" s="21">
        <f>IFERROR(I5-I4,"")</f>
        <v/>
      </c>
      <c r="J17" s="21">
        <f>IFERROR(J5-J4,"")</f>
        <v/>
      </c>
      <c r="K17" s="21">
        <f>IFERROR(K5-K4,"")</f>
        <v/>
      </c>
      <c r="L17" s="21">
        <f>IFERROR(L5-L4,"")</f>
        <v/>
      </c>
      <c r="M17" s="21">
        <f>IFERROR(M5-M4,"")</f>
        <v/>
      </c>
      <c r="N17" s="21">
        <f>IFERROR(N5-N4,"")</f>
        <v/>
      </c>
      <c r="O17" s="21">
        <f>IFERROR(O5-O4,"")</f>
        <v/>
      </c>
      <c r="P17" s="21">
        <f>IFERROR(P5-P4,"")</f>
        <v/>
      </c>
      <c r="Q17" s="21">
        <f>IFERROR(Q5-Q4,"")</f>
        <v/>
      </c>
      <c r="R17" s="21">
        <f>IFERROR(R5-R4,"")</f>
        <v/>
      </c>
      <c r="S17" s="21">
        <f>IFERROR(S5-S4,"")</f>
        <v/>
      </c>
      <c r="T17" s="21">
        <f>IFERROR(T5-T4,"")</f>
        <v/>
      </c>
      <c r="U17" s="21">
        <f>IFERROR(U5-U4,"")</f>
        <v/>
      </c>
      <c r="V17" s="21">
        <f>IFERROR(V5-V4,"")</f>
        <v/>
      </c>
      <c r="W17" s="21">
        <f>IFERROR(W5-W4,"")</f>
        <v/>
      </c>
      <c r="X17" s="21">
        <f>IFERROR(X5-X4,"")</f>
        <v/>
      </c>
      <c r="Y17" s="21">
        <f>IFERROR(Y5-Y4,"")</f>
        <v/>
      </c>
      <c r="Z17" s="21">
        <f>IFERROR(Z5-Z4,"")</f>
        <v/>
      </c>
      <c r="AA17" s="21">
        <f>IFERROR(AA5-AA4,"")</f>
        <v/>
      </c>
      <c r="AB17" s="21">
        <f>IFERROR(AB5-AB4,"")</f>
        <v/>
      </c>
      <c r="AC17" s="21">
        <f>IFERROR(AC5-AC4,"")</f>
        <v/>
      </c>
      <c r="AD17" s="21">
        <f>IFERROR(AD5-AD4,"")</f>
        <v/>
      </c>
      <c r="AE17" s="21">
        <f>IFERROR(AE5-AE4,"")</f>
        <v/>
      </c>
      <c r="AF17" s="21">
        <f>IFERROR(AF5-AF4,"")</f>
        <v/>
      </c>
    </row>
    <row r="18">
      <c r="A18" s="19" t="inlineStr">
        <is>
          <t>30 天档</t>
        </is>
      </c>
      <c r="B18" s="7" t="inlineStr">
        <is>
          <t>15–30 天窗口</t>
        </is>
      </c>
      <c r="C18" s="21">
        <f>IFERROR(C6-C5,"")</f>
        <v/>
      </c>
      <c r="D18" s="21">
        <f>IFERROR(D6-D5,"")</f>
        <v/>
      </c>
      <c r="E18" s="21">
        <f>IFERROR(E6-E5,"")</f>
        <v/>
      </c>
      <c r="F18" s="21">
        <f>IFERROR(F6-F5,"")</f>
        <v/>
      </c>
      <c r="G18" s="21">
        <f>IFERROR(G6-G5,"")</f>
        <v/>
      </c>
      <c r="H18" s="21">
        <f>IFERROR(H6-H5,"")</f>
        <v/>
      </c>
      <c r="I18" s="21">
        <f>IFERROR(I6-I5,"")</f>
        <v/>
      </c>
      <c r="J18" s="21">
        <f>IFERROR(J6-J5,"")</f>
        <v/>
      </c>
      <c r="K18" s="21">
        <f>IFERROR(K6-K5,"")</f>
        <v/>
      </c>
      <c r="L18" s="21">
        <f>IFERROR(L6-L5,"")</f>
        <v/>
      </c>
      <c r="M18" s="21">
        <f>IFERROR(M6-M5,"")</f>
        <v/>
      </c>
      <c r="N18" s="21">
        <f>IFERROR(N6-N5,"")</f>
        <v/>
      </c>
      <c r="O18" s="21">
        <f>IFERROR(O6-O5,"")</f>
        <v/>
      </c>
      <c r="P18" s="21">
        <f>IFERROR(P6-P5,"")</f>
        <v/>
      </c>
      <c r="Q18" s="21">
        <f>IFERROR(Q6-Q5,"")</f>
        <v/>
      </c>
      <c r="R18" s="21">
        <f>IFERROR(R6-R5,"")</f>
        <v/>
      </c>
      <c r="S18" s="21">
        <f>IFERROR(S6-S5,"")</f>
        <v/>
      </c>
      <c r="T18" s="21">
        <f>IFERROR(T6-T5,"")</f>
        <v/>
      </c>
      <c r="U18" s="21">
        <f>IFERROR(U6-U5,"")</f>
        <v/>
      </c>
      <c r="V18" s="21">
        <f>IFERROR(V6-V5,"")</f>
        <v/>
      </c>
      <c r="W18" s="21">
        <f>IFERROR(W6-W5,"")</f>
        <v/>
      </c>
      <c r="X18" s="21">
        <f>IFERROR(X6-X5,"")</f>
        <v/>
      </c>
      <c r="Y18" s="21">
        <f>IFERROR(Y6-Y5,"")</f>
        <v/>
      </c>
      <c r="Z18" s="21">
        <f>IFERROR(Z6-Z5,"")</f>
        <v/>
      </c>
      <c r="AA18" s="21">
        <f>IFERROR(AA6-AA5,"")</f>
        <v/>
      </c>
      <c r="AB18" s="21">
        <f>IFERROR(AB6-AB5,"")</f>
        <v/>
      </c>
      <c r="AC18" s="21">
        <f>IFERROR(AC6-AC5,"")</f>
        <v/>
      </c>
      <c r="AD18" s="21">
        <f>IFERROR(AD6-AD5,"")</f>
        <v/>
      </c>
      <c r="AE18" s="21">
        <f>IFERROR(AE6-AE5,"")</f>
        <v/>
      </c>
      <c r="AF18" s="21">
        <f>IFERROR(AF6-AF5,"")</f>
        <v/>
      </c>
    </row>
    <row r="19">
      <c r="A19" s="19" t="inlineStr">
        <is>
          <t>21 天档</t>
        </is>
      </c>
      <c r="B19" s="7" t="inlineStr">
        <is>
          <t>15–30 天窗口</t>
        </is>
      </c>
      <c r="C19" s="21">
        <f>IFERROR(C7-C6,"")</f>
        <v/>
      </c>
      <c r="D19" s="21">
        <f>IFERROR(D7-D6,"")</f>
        <v/>
      </c>
      <c r="E19" s="21">
        <f>IFERROR(E7-E6,"")</f>
        <v/>
      </c>
      <c r="F19" s="21">
        <f>IFERROR(F7-F6,"")</f>
        <v/>
      </c>
      <c r="G19" s="21">
        <f>IFERROR(G7-G6,"")</f>
        <v/>
      </c>
      <c r="H19" s="21">
        <f>IFERROR(H7-H6,"")</f>
        <v/>
      </c>
      <c r="I19" s="21">
        <f>IFERROR(I7-I6,"")</f>
        <v/>
      </c>
      <c r="J19" s="21">
        <f>IFERROR(J7-J6,"")</f>
        <v/>
      </c>
      <c r="K19" s="21">
        <f>IFERROR(K7-K6,"")</f>
        <v/>
      </c>
      <c r="L19" s="21">
        <f>IFERROR(L7-L6,"")</f>
        <v/>
      </c>
      <c r="M19" s="21">
        <f>IFERROR(M7-M6,"")</f>
        <v/>
      </c>
      <c r="N19" s="21">
        <f>IFERROR(N7-N6,"")</f>
        <v/>
      </c>
      <c r="O19" s="21">
        <f>IFERROR(O7-O6,"")</f>
        <v/>
      </c>
      <c r="P19" s="21">
        <f>IFERROR(P7-P6,"")</f>
        <v/>
      </c>
      <c r="Q19" s="21">
        <f>IFERROR(Q7-Q6,"")</f>
        <v/>
      </c>
      <c r="R19" s="21">
        <f>IFERROR(R7-R6,"")</f>
        <v/>
      </c>
      <c r="S19" s="21">
        <f>IFERROR(S7-S6,"")</f>
        <v/>
      </c>
      <c r="T19" s="21">
        <f>IFERROR(T7-T6,"")</f>
        <v/>
      </c>
      <c r="U19" s="21">
        <f>IFERROR(U7-U6,"")</f>
        <v/>
      </c>
      <c r="V19" s="21">
        <f>IFERROR(V7-V6,"")</f>
        <v/>
      </c>
      <c r="W19" s="21">
        <f>IFERROR(W7-W6,"")</f>
        <v/>
      </c>
      <c r="X19" s="21">
        <f>IFERROR(X7-X6,"")</f>
        <v/>
      </c>
      <c r="Y19" s="21">
        <f>IFERROR(Y7-Y6,"")</f>
        <v/>
      </c>
      <c r="Z19" s="21">
        <f>IFERROR(Z7-Z6,"")</f>
        <v/>
      </c>
      <c r="AA19" s="21">
        <f>IFERROR(AA7-AA6,"")</f>
        <v/>
      </c>
      <c r="AB19" s="21">
        <f>IFERROR(AB7-AB6,"")</f>
        <v/>
      </c>
      <c r="AC19" s="21">
        <f>IFERROR(AC7-AC6,"")</f>
        <v/>
      </c>
      <c r="AD19" s="21">
        <f>IFERROR(AD7-AD6,"")</f>
        <v/>
      </c>
      <c r="AE19" s="21">
        <f>IFERROR(AE7-AE6,"")</f>
        <v/>
      </c>
      <c r="AF19" s="21">
        <f>IFERROR(AF7-AF6,"")</f>
        <v/>
      </c>
    </row>
    <row r="20">
      <c r="A20" s="19" t="inlineStr">
        <is>
          <t>14 天档</t>
        </is>
      </c>
      <c r="B20" s="7" t="inlineStr">
        <is>
          <t>8–14 天窗口</t>
        </is>
      </c>
      <c r="C20" s="21">
        <f>IFERROR(C8-C7,"")</f>
        <v/>
      </c>
      <c r="D20" s="21">
        <f>IFERROR(D8-D7,"")</f>
        <v/>
      </c>
      <c r="E20" s="21">
        <f>IFERROR(E8-E7,"")</f>
        <v/>
      </c>
      <c r="F20" s="21">
        <f>IFERROR(F8-F7,"")</f>
        <v/>
      </c>
      <c r="G20" s="21">
        <f>IFERROR(G8-G7,"")</f>
        <v/>
      </c>
      <c r="H20" s="21">
        <f>IFERROR(H8-H7,"")</f>
        <v/>
      </c>
      <c r="I20" s="21">
        <f>IFERROR(I8-I7,"")</f>
        <v/>
      </c>
      <c r="J20" s="21">
        <f>IFERROR(J8-J7,"")</f>
        <v/>
      </c>
      <c r="K20" s="21">
        <f>IFERROR(K8-K7,"")</f>
        <v/>
      </c>
      <c r="L20" s="21">
        <f>IFERROR(L8-L7,"")</f>
        <v/>
      </c>
      <c r="M20" s="21">
        <f>IFERROR(M8-M7,"")</f>
        <v/>
      </c>
      <c r="N20" s="21">
        <f>IFERROR(N8-N7,"")</f>
        <v/>
      </c>
      <c r="O20" s="21">
        <f>IFERROR(O8-O7,"")</f>
        <v/>
      </c>
      <c r="P20" s="21">
        <f>IFERROR(P8-P7,"")</f>
        <v/>
      </c>
      <c r="Q20" s="21">
        <f>IFERROR(Q8-Q7,"")</f>
        <v/>
      </c>
      <c r="R20" s="21">
        <f>IFERROR(R8-R7,"")</f>
        <v/>
      </c>
      <c r="S20" s="21">
        <f>IFERROR(S8-S7,"")</f>
        <v/>
      </c>
      <c r="T20" s="21">
        <f>IFERROR(T8-T7,"")</f>
        <v/>
      </c>
      <c r="U20" s="21">
        <f>IFERROR(U8-U7,"")</f>
        <v/>
      </c>
      <c r="V20" s="21">
        <f>IFERROR(V8-V7,"")</f>
        <v/>
      </c>
      <c r="W20" s="21">
        <f>IFERROR(W8-W7,"")</f>
        <v/>
      </c>
      <c r="X20" s="21">
        <f>IFERROR(X8-X7,"")</f>
        <v/>
      </c>
      <c r="Y20" s="21">
        <f>IFERROR(Y8-Y7,"")</f>
        <v/>
      </c>
      <c r="Z20" s="21">
        <f>IFERROR(Z8-Z7,"")</f>
        <v/>
      </c>
      <c r="AA20" s="21">
        <f>IFERROR(AA8-AA7,"")</f>
        <v/>
      </c>
      <c r="AB20" s="21">
        <f>IFERROR(AB8-AB7,"")</f>
        <v/>
      </c>
      <c r="AC20" s="21">
        <f>IFERROR(AC8-AC7,"")</f>
        <v/>
      </c>
      <c r="AD20" s="21">
        <f>IFERROR(AD8-AD7,"")</f>
        <v/>
      </c>
      <c r="AE20" s="21">
        <f>IFERROR(AE8-AE7,"")</f>
        <v/>
      </c>
      <c r="AF20" s="21">
        <f>IFERROR(AF8-AF7,"")</f>
        <v/>
      </c>
    </row>
    <row r="21">
      <c r="A21" s="19" t="inlineStr">
        <is>
          <t>7 天档</t>
        </is>
      </c>
      <c r="B21" s="7" t="inlineStr">
        <is>
          <t>4–7 天窗口</t>
        </is>
      </c>
      <c r="C21" s="21">
        <f>IFERROR(C9-C8,"")</f>
        <v/>
      </c>
      <c r="D21" s="21">
        <f>IFERROR(D9-D8,"")</f>
        <v/>
      </c>
      <c r="E21" s="21">
        <f>IFERROR(E9-E8,"")</f>
        <v/>
      </c>
      <c r="F21" s="21">
        <f>IFERROR(F9-F8,"")</f>
        <v/>
      </c>
      <c r="G21" s="21">
        <f>IFERROR(G9-G8,"")</f>
        <v/>
      </c>
      <c r="H21" s="21">
        <f>IFERROR(H9-H8,"")</f>
        <v/>
      </c>
      <c r="I21" s="21">
        <f>IFERROR(I9-I8,"")</f>
        <v/>
      </c>
      <c r="J21" s="21">
        <f>IFERROR(J9-J8,"")</f>
        <v/>
      </c>
      <c r="K21" s="21">
        <f>IFERROR(K9-K8,"")</f>
        <v/>
      </c>
      <c r="L21" s="21">
        <f>IFERROR(L9-L8,"")</f>
        <v/>
      </c>
      <c r="M21" s="21">
        <f>IFERROR(M9-M8,"")</f>
        <v/>
      </c>
      <c r="N21" s="21">
        <f>IFERROR(N9-N8,"")</f>
        <v/>
      </c>
      <c r="O21" s="21">
        <f>IFERROR(O9-O8,"")</f>
        <v/>
      </c>
      <c r="P21" s="21">
        <f>IFERROR(P9-P8,"")</f>
        <v/>
      </c>
      <c r="Q21" s="21">
        <f>IFERROR(Q9-Q8,"")</f>
        <v/>
      </c>
      <c r="R21" s="21">
        <f>IFERROR(R9-R8,"")</f>
        <v/>
      </c>
      <c r="S21" s="21">
        <f>IFERROR(S9-S8,"")</f>
        <v/>
      </c>
      <c r="T21" s="21">
        <f>IFERROR(T9-T8,"")</f>
        <v/>
      </c>
      <c r="U21" s="21">
        <f>IFERROR(U9-U8,"")</f>
        <v/>
      </c>
      <c r="V21" s="21">
        <f>IFERROR(V9-V8,"")</f>
        <v/>
      </c>
      <c r="W21" s="21">
        <f>IFERROR(W9-W8,"")</f>
        <v/>
      </c>
      <c r="X21" s="21">
        <f>IFERROR(X9-X8,"")</f>
        <v/>
      </c>
      <c r="Y21" s="21">
        <f>IFERROR(Y9-Y8,"")</f>
        <v/>
      </c>
      <c r="Z21" s="21">
        <f>IFERROR(Z9-Z8,"")</f>
        <v/>
      </c>
      <c r="AA21" s="21">
        <f>IFERROR(AA9-AA8,"")</f>
        <v/>
      </c>
      <c r="AB21" s="21">
        <f>IFERROR(AB9-AB8,"")</f>
        <v/>
      </c>
      <c r="AC21" s="21">
        <f>IFERROR(AC9-AC8,"")</f>
        <v/>
      </c>
      <c r="AD21" s="21">
        <f>IFERROR(AD9-AD8,"")</f>
        <v/>
      </c>
      <c r="AE21" s="21">
        <f>IFERROR(AE9-AE8,"")</f>
        <v/>
      </c>
      <c r="AF21" s="21">
        <f>IFERROR(AF9-AF8,"")</f>
        <v/>
      </c>
    </row>
    <row r="22">
      <c r="A22" s="19" t="inlineStr">
        <is>
          <t>3 天档</t>
        </is>
      </c>
      <c r="B22" s="7" t="inlineStr">
        <is>
          <t>0–3 天窗口</t>
        </is>
      </c>
      <c r="C22" s="21">
        <f>IFERROR(C10-C9,"")</f>
        <v/>
      </c>
      <c r="D22" s="21">
        <f>IFERROR(D10-D9,"")</f>
        <v/>
      </c>
      <c r="E22" s="21">
        <f>IFERROR(E10-E9,"")</f>
        <v/>
      </c>
      <c r="F22" s="21">
        <f>IFERROR(F10-F9,"")</f>
        <v/>
      </c>
      <c r="G22" s="21">
        <f>IFERROR(G10-G9,"")</f>
        <v/>
      </c>
      <c r="H22" s="21">
        <f>IFERROR(H10-H9,"")</f>
        <v/>
      </c>
      <c r="I22" s="21">
        <f>IFERROR(I10-I9,"")</f>
        <v/>
      </c>
      <c r="J22" s="21">
        <f>IFERROR(J10-J9,"")</f>
        <v/>
      </c>
      <c r="K22" s="21">
        <f>IFERROR(K10-K9,"")</f>
        <v/>
      </c>
      <c r="L22" s="21">
        <f>IFERROR(L10-L9,"")</f>
        <v/>
      </c>
      <c r="M22" s="21">
        <f>IFERROR(M10-M9,"")</f>
        <v/>
      </c>
      <c r="N22" s="21">
        <f>IFERROR(N10-N9,"")</f>
        <v/>
      </c>
      <c r="O22" s="21">
        <f>IFERROR(O10-O9,"")</f>
        <v/>
      </c>
      <c r="P22" s="21">
        <f>IFERROR(P10-P9,"")</f>
        <v/>
      </c>
      <c r="Q22" s="21">
        <f>IFERROR(Q10-Q9,"")</f>
        <v/>
      </c>
      <c r="R22" s="21">
        <f>IFERROR(R10-R9,"")</f>
        <v/>
      </c>
      <c r="S22" s="21">
        <f>IFERROR(S10-S9,"")</f>
        <v/>
      </c>
      <c r="T22" s="21">
        <f>IFERROR(T10-T9,"")</f>
        <v/>
      </c>
      <c r="U22" s="21">
        <f>IFERROR(U10-U9,"")</f>
        <v/>
      </c>
      <c r="V22" s="21">
        <f>IFERROR(V10-V9,"")</f>
        <v/>
      </c>
      <c r="W22" s="21">
        <f>IFERROR(W10-W9,"")</f>
        <v/>
      </c>
      <c r="X22" s="21">
        <f>IFERROR(X10-X9,"")</f>
        <v/>
      </c>
      <c r="Y22" s="21">
        <f>IFERROR(Y10-Y9,"")</f>
        <v/>
      </c>
      <c r="Z22" s="21">
        <f>IFERROR(Z10-Z9,"")</f>
        <v/>
      </c>
      <c r="AA22" s="21">
        <f>IFERROR(AA10-AA9,"")</f>
        <v/>
      </c>
      <c r="AB22" s="21">
        <f>IFERROR(AB10-AB9,"")</f>
        <v/>
      </c>
      <c r="AC22" s="21">
        <f>IFERROR(AC10-AC9,"")</f>
        <v/>
      </c>
      <c r="AD22" s="21">
        <f>IFERROR(AD10-AD9,"")</f>
        <v/>
      </c>
      <c r="AE22" s="21">
        <f>IFERROR(AE10-AE9,"")</f>
        <v/>
      </c>
      <c r="AF22" s="21">
        <f>IFERROR(AF10-AF9,"")</f>
        <v/>
      </c>
    </row>
    <row r="23">
      <c r="A23" s="19" t="inlineStr">
        <is>
          <t>1 天档</t>
        </is>
      </c>
      <c r="B23" s="7" t="inlineStr">
        <is>
          <t>0–3 天窗口</t>
        </is>
      </c>
      <c r="C23" s="21">
        <f>IFERROR(C11-C10,"")</f>
        <v/>
      </c>
      <c r="D23" s="21">
        <f>IFERROR(D11-D10,"")</f>
        <v/>
      </c>
      <c r="E23" s="21">
        <f>IFERROR(E11-E10,"")</f>
        <v/>
      </c>
      <c r="F23" s="21">
        <f>IFERROR(F11-F10,"")</f>
        <v/>
      </c>
      <c r="G23" s="21">
        <f>IFERROR(G11-G10,"")</f>
        <v/>
      </c>
      <c r="H23" s="21">
        <f>IFERROR(H11-H10,"")</f>
        <v/>
      </c>
      <c r="I23" s="21">
        <f>IFERROR(I11-I10,"")</f>
        <v/>
      </c>
      <c r="J23" s="21">
        <f>IFERROR(J11-J10,"")</f>
        <v/>
      </c>
      <c r="K23" s="21">
        <f>IFERROR(K11-K10,"")</f>
        <v/>
      </c>
      <c r="L23" s="21">
        <f>IFERROR(L11-L10,"")</f>
        <v/>
      </c>
      <c r="M23" s="21">
        <f>IFERROR(M11-M10,"")</f>
        <v/>
      </c>
      <c r="N23" s="21">
        <f>IFERROR(N11-N10,"")</f>
        <v/>
      </c>
      <c r="O23" s="21">
        <f>IFERROR(O11-O10,"")</f>
        <v/>
      </c>
      <c r="P23" s="21">
        <f>IFERROR(P11-P10,"")</f>
        <v/>
      </c>
      <c r="Q23" s="21">
        <f>IFERROR(Q11-Q10,"")</f>
        <v/>
      </c>
      <c r="R23" s="21">
        <f>IFERROR(R11-R10,"")</f>
        <v/>
      </c>
      <c r="S23" s="21">
        <f>IFERROR(S11-S10,"")</f>
        <v/>
      </c>
      <c r="T23" s="21">
        <f>IFERROR(T11-T10,"")</f>
        <v/>
      </c>
      <c r="U23" s="21">
        <f>IFERROR(U11-U10,"")</f>
        <v/>
      </c>
      <c r="V23" s="21">
        <f>IFERROR(V11-V10,"")</f>
        <v/>
      </c>
      <c r="W23" s="21">
        <f>IFERROR(W11-W10,"")</f>
        <v/>
      </c>
      <c r="X23" s="21">
        <f>IFERROR(X11-X10,"")</f>
        <v/>
      </c>
      <c r="Y23" s="21">
        <f>IFERROR(Y11-Y10,"")</f>
        <v/>
      </c>
      <c r="Z23" s="21">
        <f>IFERROR(Z11-Z10,"")</f>
        <v/>
      </c>
      <c r="AA23" s="21">
        <f>IFERROR(AA11-AA10,"")</f>
        <v/>
      </c>
      <c r="AB23" s="21">
        <f>IFERROR(AB11-AB10,"")</f>
        <v/>
      </c>
      <c r="AC23" s="21">
        <f>IFERROR(AC11-AC10,"")</f>
        <v/>
      </c>
      <c r="AD23" s="21">
        <f>IFERROR(AD11-AD10,"")</f>
        <v/>
      </c>
      <c r="AE23" s="21">
        <f>IFERROR(AE11-AE10,"")</f>
        <v/>
      </c>
      <c r="AF23" s="21">
        <f>IFERROR(AF11-AF10,"")</f>
        <v/>
      </c>
    </row>
    <row r="24">
      <c r="A24" s="19" t="inlineStr">
        <is>
          <t>到达日</t>
        </is>
      </c>
      <c r="B24" s="7" t="inlineStr">
        <is>
          <t>0–3 天窗口</t>
        </is>
      </c>
      <c r="C24" s="21">
        <f>IFERROR(C12-C11,"")</f>
        <v/>
      </c>
      <c r="D24" s="21">
        <f>IFERROR(D12-D11,"")</f>
        <v/>
      </c>
      <c r="E24" s="21">
        <f>IFERROR(E12-E11,"")</f>
        <v/>
      </c>
      <c r="F24" s="21">
        <f>IFERROR(F12-F11,"")</f>
        <v/>
      </c>
      <c r="G24" s="21">
        <f>IFERROR(G12-G11,"")</f>
        <v/>
      </c>
      <c r="H24" s="21">
        <f>IFERROR(H12-H11,"")</f>
        <v/>
      </c>
      <c r="I24" s="21">
        <f>IFERROR(I12-I11,"")</f>
        <v/>
      </c>
      <c r="J24" s="21">
        <f>IFERROR(J12-J11,"")</f>
        <v/>
      </c>
      <c r="K24" s="21">
        <f>IFERROR(K12-K11,"")</f>
        <v/>
      </c>
      <c r="L24" s="21">
        <f>IFERROR(L12-L11,"")</f>
        <v/>
      </c>
      <c r="M24" s="21">
        <f>IFERROR(M12-M11,"")</f>
        <v/>
      </c>
      <c r="N24" s="21">
        <f>IFERROR(N12-N11,"")</f>
        <v/>
      </c>
      <c r="O24" s="21">
        <f>IFERROR(O12-O11,"")</f>
        <v/>
      </c>
      <c r="P24" s="21">
        <f>IFERROR(P12-P11,"")</f>
        <v/>
      </c>
      <c r="Q24" s="21">
        <f>IFERROR(Q12-Q11,"")</f>
        <v/>
      </c>
      <c r="R24" s="21">
        <f>IFERROR(R12-R11,"")</f>
        <v/>
      </c>
      <c r="S24" s="21">
        <f>IFERROR(S12-S11,"")</f>
        <v/>
      </c>
      <c r="T24" s="21">
        <f>IFERROR(T12-T11,"")</f>
        <v/>
      </c>
      <c r="U24" s="21">
        <f>IFERROR(U12-U11,"")</f>
        <v/>
      </c>
      <c r="V24" s="21">
        <f>IFERROR(V12-V11,"")</f>
        <v/>
      </c>
      <c r="W24" s="21">
        <f>IFERROR(W12-W11,"")</f>
        <v/>
      </c>
      <c r="X24" s="21">
        <f>IFERROR(X12-X11,"")</f>
        <v/>
      </c>
      <c r="Y24" s="21">
        <f>IFERROR(Y12-Y11,"")</f>
        <v/>
      </c>
      <c r="Z24" s="21">
        <f>IFERROR(Z12-Z11,"")</f>
        <v/>
      </c>
      <c r="AA24" s="21">
        <f>IFERROR(AA12-AA11,"")</f>
        <v/>
      </c>
      <c r="AB24" s="21">
        <f>IFERROR(AB12-AB11,"")</f>
        <v/>
      </c>
      <c r="AC24" s="21">
        <f>IFERROR(AC12-AC11,"")</f>
        <v/>
      </c>
      <c r="AD24" s="21">
        <f>IFERROR(AD12-AD11,"")</f>
        <v/>
      </c>
      <c r="AE24" s="21">
        <f>IFERROR(AE12-AE11,"")</f>
        <v/>
      </c>
      <c r="AF24" s="21">
        <f>IFERROR(AF12-AF11,"")</f>
        <v/>
      </c>
    </row>
  </sheetData>
  <mergeCells count="3">
    <mergeCell ref="A1:AF1"/>
    <mergeCell ref="A2:AF2"/>
    <mergeCell ref="A15:B15"/>
  </mergeCells>
  <conditionalFormatting sqref="C16:AF24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2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 ht="30" customHeight="1">
      <c r="A1" s="1" t="inlineStr">
        <is>
          <t>Pickup 预订速度追踪矩阵（去年同期 · 对照用）</t>
        </is>
      </c>
    </row>
    <row r="2" ht="26" customHeight="1">
      <c r="A2" s="2" t="inlineStr">
        <is>
          <t>行＝提前天数档，列＝目标入住日，单元格＝该档时点的累计在手房晚。黄底为输入，白底为公式。</t>
        </is>
      </c>
    </row>
    <row r="3" ht="30" customHeight="1">
      <c r="A3" s="12" t="inlineStr">
        <is>
          <t>提前天数档</t>
        </is>
      </c>
      <c r="B3" s="12" t="inlineStr">
        <is>
          <t>《法典》表 I 窗口</t>
        </is>
      </c>
      <c r="C3" s="18" t="n">
        <v>46082</v>
      </c>
      <c r="D3" s="18" t="n">
        <v>46083</v>
      </c>
      <c r="E3" s="18" t="n">
        <v>46084</v>
      </c>
      <c r="F3" s="18" t="n">
        <v>46085</v>
      </c>
      <c r="G3" s="18" t="n">
        <v>46086</v>
      </c>
      <c r="H3" s="18" t="n">
        <v>46087</v>
      </c>
      <c r="I3" s="18" t="n">
        <v>46088</v>
      </c>
      <c r="J3" s="18" t="n">
        <v>46089</v>
      </c>
      <c r="K3" s="18" t="n">
        <v>46090</v>
      </c>
      <c r="L3" s="18" t="n">
        <v>46091</v>
      </c>
      <c r="M3" s="18" t="n">
        <v>46092</v>
      </c>
      <c r="N3" s="18" t="n">
        <v>46093</v>
      </c>
      <c r="O3" s="18" t="n">
        <v>46094</v>
      </c>
      <c r="P3" s="18" t="n">
        <v>46095</v>
      </c>
      <c r="Q3" s="18" t="n">
        <v>46096</v>
      </c>
      <c r="R3" s="18" t="n">
        <v>46097</v>
      </c>
      <c r="S3" s="18" t="n">
        <v>46098</v>
      </c>
      <c r="T3" s="18" t="n">
        <v>46099</v>
      </c>
      <c r="U3" s="18" t="n">
        <v>46100</v>
      </c>
      <c r="V3" s="18" t="n">
        <v>46101</v>
      </c>
      <c r="W3" s="18" t="n">
        <v>46102</v>
      </c>
      <c r="X3" s="18" t="n">
        <v>46103</v>
      </c>
      <c r="Y3" s="18" t="n">
        <v>46104</v>
      </c>
      <c r="Z3" s="18" t="n">
        <v>46105</v>
      </c>
      <c r="AA3" s="18" t="n">
        <v>46106</v>
      </c>
      <c r="AB3" s="18" t="n">
        <v>46107</v>
      </c>
      <c r="AC3" s="18" t="n">
        <v>46108</v>
      </c>
      <c r="AD3" s="18" t="n">
        <v>46109</v>
      </c>
      <c r="AE3" s="18" t="n">
        <v>46110</v>
      </c>
      <c r="AF3" s="18" t="n">
        <v>46111</v>
      </c>
    </row>
    <row r="4">
      <c r="A4" s="19" t="inlineStr">
        <is>
          <t>60 天档</t>
        </is>
      </c>
      <c r="B4" s="7" t="inlineStr">
        <is>
          <t>31–60 天窗口</t>
        </is>
      </c>
      <c r="C4" s="20" t="n"/>
      <c r="D4" s="20" t="n"/>
      <c r="E4" s="20" t="n"/>
      <c r="F4" s="20" t="n"/>
      <c r="G4" s="20" t="n"/>
      <c r="H4" s="20" t="n"/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  <c r="AA4" s="20" t="n"/>
      <c r="AB4" s="20" t="n"/>
      <c r="AC4" s="20" t="n"/>
      <c r="AD4" s="20" t="n"/>
      <c r="AE4" s="20" t="n"/>
      <c r="AF4" s="20" t="n"/>
    </row>
    <row r="5">
      <c r="A5" s="19" t="inlineStr">
        <is>
          <t>45 天档</t>
        </is>
      </c>
      <c r="B5" s="7" t="inlineStr">
        <is>
          <t>31–60 天窗口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</row>
    <row r="6">
      <c r="A6" s="19" t="inlineStr">
        <is>
          <t>30 天档</t>
        </is>
      </c>
      <c r="B6" s="7" t="inlineStr">
        <is>
          <t>15–30 天窗口</t>
        </is>
      </c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  <c r="L6" s="20" t="n"/>
      <c r="M6" s="20" t="n"/>
      <c r="N6" s="20" t="n"/>
      <c r="O6" s="20" t="n"/>
      <c r="P6" s="20" t="n"/>
      <c r="Q6" s="20" t="n"/>
      <c r="R6" s="20" t="n"/>
      <c r="S6" s="20" t="n"/>
      <c r="T6" s="20" t="n"/>
      <c r="U6" s="20" t="n"/>
      <c r="V6" s="20" t="n"/>
      <c r="W6" s="20" t="n"/>
      <c r="X6" s="20" t="n"/>
      <c r="Y6" s="20" t="n"/>
      <c r="Z6" s="20" t="n"/>
      <c r="AA6" s="20" t="n"/>
      <c r="AB6" s="20" t="n"/>
      <c r="AC6" s="20" t="n"/>
      <c r="AD6" s="20" t="n"/>
      <c r="AE6" s="20" t="n"/>
      <c r="AF6" s="20" t="n"/>
    </row>
    <row r="7">
      <c r="A7" s="19" t="inlineStr">
        <is>
          <t>21 天档</t>
        </is>
      </c>
      <c r="B7" s="7" t="inlineStr">
        <is>
          <t>15–30 天窗口</t>
        </is>
      </c>
      <c r="C7" s="20" t="n"/>
      <c r="D7" s="20" t="n"/>
      <c r="E7" s="20" t="n"/>
      <c r="F7" s="20" t="n"/>
      <c r="G7" s="20" t="n"/>
      <c r="H7" s="20" t="n"/>
      <c r="I7" s="20" t="n"/>
      <c r="J7" s="20" t="n"/>
      <c r="K7" s="20" t="n"/>
      <c r="L7" s="20" t="n"/>
      <c r="M7" s="20" t="n"/>
      <c r="N7" s="20" t="n"/>
      <c r="O7" s="20" t="n"/>
      <c r="P7" s="20" t="n"/>
      <c r="Q7" s="20" t="n"/>
      <c r="R7" s="20" t="n"/>
      <c r="S7" s="20" t="n"/>
      <c r="T7" s="20" t="n"/>
      <c r="U7" s="20" t="n"/>
      <c r="V7" s="20" t="n"/>
      <c r="W7" s="20" t="n"/>
      <c r="X7" s="20" t="n"/>
      <c r="Y7" s="20" t="n"/>
      <c r="Z7" s="20" t="n"/>
      <c r="AA7" s="20" t="n"/>
      <c r="AB7" s="20" t="n"/>
      <c r="AC7" s="20" t="n"/>
      <c r="AD7" s="20" t="n"/>
      <c r="AE7" s="20" t="n"/>
      <c r="AF7" s="20" t="n"/>
    </row>
    <row r="8">
      <c r="A8" s="19" t="inlineStr">
        <is>
          <t>14 天档</t>
        </is>
      </c>
      <c r="B8" s="7" t="inlineStr">
        <is>
          <t>8–14 天窗口</t>
        </is>
      </c>
      <c r="C8" s="20" t="n"/>
      <c r="D8" s="20" t="n"/>
      <c r="E8" s="20" t="n"/>
      <c r="F8" s="20" t="n"/>
      <c r="G8" s="20" t="n"/>
      <c r="H8" s="20" t="n"/>
      <c r="I8" s="20" t="n"/>
      <c r="J8" s="20" t="n"/>
      <c r="K8" s="20" t="n"/>
      <c r="L8" s="20" t="n"/>
      <c r="M8" s="20" t="n"/>
      <c r="N8" s="20" t="n"/>
      <c r="O8" s="20" t="n"/>
      <c r="P8" s="20" t="n"/>
      <c r="Q8" s="20" t="n"/>
      <c r="R8" s="20" t="n"/>
      <c r="S8" s="20" t="n"/>
      <c r="T8" s="20" t="n"/>
      <c r="U8" s="20" t="n"/>
      <c r="V8" s="20" t="n"/>
      <c r="W8" s="20" t="n"/>
      <c r="X8" s="20" t="n"/>
      <c r="Y8" s="20" t="n"/>
      <c r="Z8" s="20" t="n"/>
      <c r="AA8" s="20" t="n"/>
      <c r="AB8" s="20" t="n"/>
      <c r="AC8" s="20" t="n"/>
      <c r="AD8" s="20" t="n"/>
      <c r="AE8" s="20" t="n"/>
      <c r="AF8" s="20" t="n"/>
    </row>
    <row r="9">
      <c r="A9" s="19" t="inlineStr">
        <is>
          <t>7 天档</t>
        </is>
      </c>
      <c r="B9" s="7" t="inlineStr">
        <is>
          <t>4–7 天窗口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</row>
    <row r="10">
      <c r="A10" s="19" t="inlineStr">
        <is>
          <t>3 天档</t>
        </is>
      </c>
      <c r="B10" s="7" t="inlineStr">
        <is>
          <t>0–3 天窗口</t>
        </is>
      </c>
      <c r="C10" s="20" t="n"/>
      <c r="D10" s="20" t="n"/>
      <c r="E10" s="20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0" t="n"/>
      <c r="O10" s="20" t="n"/>
      <c r="P10" s="20" t="n"/>
      <c r="Q10" s="20" t="n"/>
      <c r="R10" s="20" t="n"/>
      <c r="S10" s="20" t="n"/>
      <c r="T10" s="20" t="n"/>
      <c r="U10" s="20" t="n"/>
      <c r="V10" s="20" t="n"/>
      <c r="W10" s="20" t="n"/>
      <c r="X10" s="20" t="n"/>
      <c r="Y10" s="20" t="n"/>
      <c r="Z10" s="20" t="n"/>
      <c r="AA10" s="20" t="n"/>
      <c r="AB10" s="20" t="n"/>
      <c r="AC10" s="20" t="n"/>
      <c r="AD10" s="20" t="n"/>
      <c r="AE10" s="20" t="n"/>
      <c r="AF10" s="20" t="n"/>
    </row>
    <row r="11">
      <c r="A11" s="19" t="inlineStr">
        <is>
          <t>1 天档</t>
        </is>
      </c>
      <c r="B11" s="7" t="inlineStr">
        <is>
          <t>0–3 天窗口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</row>
    <row r="12">
      <c r="A12" s="19" t="inlineStr">
        <is>
          <t>到达日</t>
        </is>
      </c>
      <c r="B12" s="7" t="inlineStr">
        <is>
          <t>0–3 天窗口</t>
        </is>
      </c>
      <c r="C12" s="20" t="n"/>
      <c r="D12" s="20" t="n"/>
      <c r="E12" s="20" t="n"/>
      <c r="F12" s="20" t="n"/>
      <c r="G12" s="20" t="n"/>
      <c r="H12" s="20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0" t="n"/>
      <c r="R12" s="20" t="n"/>
      <c r="S12" s="20" t="n"/>
      <c r="T12" s="20" t="n"/>
      <c r="U12" s="20" t="n"/>
      <c r="V12" s="20" t="n"/>
      <c r="W12" s="20" t="n"/>
      <c r="X12" s="20" t="n"/>
      <c r="Y12" s="20" t="n"/>
      <c r="Z12" s="20" t="n"/>
      <c r="AA12" s="20" t="n"/>
      <c r="AB12" s="20" t="n"/>
      <c r="AC12" s="20" t="n"/>
      <c r="AD12" s="20" t="n"/>
      <c r="AE12" s="20" t="n"/>
      <c r="AF12" s="20" t="n"/>
    </row>
    <row r="15">
      <c r="A15" s="3" t="inlineStr">
        <is>
          <t>各档间 Pickup 增量（自动生成 · 白底勿改）</t>
        </is>
      </c>
    </row>
    <row r="16">
      <c r="A16" s="19" t="inlineStr">
        <is>
          <t>60 天档</t>
        </is>
      </c>
      <c r="B16" s="7" t="inlineStr">
        <is>
          <t>31–60 天窗口</t>
        </is>
      </c>
      <c r="C16" s="21" t="inlineStr"/>
      <c r="D16" s="21" t="inlineStr"/>
      <c r="E16" s="21" t="inlineStr"/>
      <c r="F16" s="21" t="inlineStr"/>
      <c r="G16" s="21" t="inlineStr"/>
      <c r="H16" s="21" t="inlineStr"/>
      <c r="I16" s="21" t="inlineStr"/>
      <c r="J16" s="21" t="inlineStr"/>
      <c r="K16" s="21" t="inlineStr"/>
      <c r="L16" s="21" t="inlineStr"/>
      <c r="M16" s="21" t="inlineStr"/>
      <c r="N16" s="21" t="inlineStr"/>
      <c r="O16" s="21" t="inlineStr"/>
      <c r="P16" s="21" t="inlineStr"/>
      <c r="Q16" s="21" t="inlineStr"/>
      <c r="R16" s="21" t="inlineStr"/>
      <c r="S16" s="21" t="inlineStr"/>
      <c r="T16" s="21" t="inlineStr"/>
      <c r="U16" s="21" t="inlineStr"/>
      <c r="V16" s="21" t="inlineStr"/>
      <c r="W16" s="21" t="inlineStr"/>
      <c r="X16" s="21" t="inlineStr"/>
      <c r="Y16" s="21" t="inlineStr"/>
      <c r="Z16" s="21" t="inlineStr"/>
      <c r="AA16" s="21" t="inlineStr"/>
      <c r="AB16" s="21" t="inlineStr"/>
      <c r="AC16" s="21" t="inlineStr"/>
      <c r="AD16" s="21" t="inlineStr"/>
      <c r="AE16" s="21" t="inlineStr"/>
      <c r="AF16" s="21" t="inlineStr"/>
    </row>
    <row r="17">
      <c r="A17" s="19" t="inlineStr">
        <is>
          <t>45 天档</t>
        </is>
      </c>
      <c r="B17" s="7" t="inlineStr">
        <is>
          <t>31–60 天窗口</t>
        </is>
      </c>
      <c r="C17" s="21">
        <f>IFERROR(C5-C4,"")</f>
        <v/>
      </c>
      <c r="D17" s="21">
        <f>IFERROR(D5-D4,"")</f>
        <v/>
      </c>
      <c r="E17" s="21">
        <f>IFERROR(E5-E4,"")</f>
        <v/>
      </c>
      <c r="F17" s="21">
        <f>IFERROR(F5-F4,"")</f>
        <v/>
      </c>
      <c r="G17" s="21">
        <f>IFERROR(G5-G4,"")</f>
        <v/>
      </c>
      <c r="H17" s="21">
        <f>IFERROR(H5-H4,"")</f>
        <v/>
      </c>
      <c r="I17" s="21">
        <f>IFERROR(I5-I4,"")</f>
        <v/>
      </c>
      <c r="J17" s="21">
        <f>IFERROR(J5-J4,"")</f>
        <v/>
      </c>
      <c r="K17" s="21">
        <f>IFERROR(K5-K4,"")</f>
        <v/>
      </c>
      <c r="L17" s="21">
        <f>IFERROR(L5-L4,"")</f>
        <v/>
      </c>
      <c r="M17" s="21">
        <f>IFERROR(M5-M4,"")</f>
        <v/>
      </c>
      <c r="N17" s="21">
        <f>IFERROR(N5-N4,"")</f>
        <v/>
      </c>
      <c r="O17" s="21">
        <f>IFERROR(O5-O4,"")</f>
        <v/>
      </c>
      <c r="P17" s="21">
        <f>IFERROR(P5-P4,"")</f>
        <v/>
      </c>
      <c r="Q17" s="21">
        <f>IFERROR(Q5-Q4,"")</f>
        <v/>
      </c>
      <c r="R17" s="21">
        <f>IFERROR(R5-R4,"")</f>
        <v/>
      </c>
      <c r="S17" s="21">
        <f>IFERROR(S5-S4,"")</f>
        <v/>
      </c>
      <c r="T17" s="21">
        <f>IFERROR(T5-T4,"")</f>
        <v/>
      </c>
      <c r="U17" s="21">
        <f>IFERROR(U5-U4,"")</f>
        <v/>
      </c>
      <c r="V17" s="21">
        <f>IFERROR(V5-V4,"")</f>
        <v/>
      </c>
      <c r="W17" s="21">
        <f>IFERROR(W5-W4,"")</f>
        <v/>
      </c>
      <c r="X17" s="21">
        <f>IFERROR(X5-X4,"")</f>
        <v/>
      </c>
      <c r="Y17" s="21">
        <f>IFERROR(Y5-Y4,"")</f>
        <v/>
      </c>
      <c r="Z17" s="21">
        <f>IFERROR(Z5-Z4,"")</f>
        <v/>
      </c>
      <c r="AA17" s="21">
        <f>IFERROR(AA5-AA4,"")</f>
        <v/>
      </c>
      <c r="AB17" s="21">
        <f>IFERROR(AB5-AB4,"")</f>
        <v/>
      </c>
      <c r="AC17" s="21">
        <f>IFERROR(AC5-AC4,"")</f>
        <v/>
      </c>
      <c r="AD17" s="21">
        <f>IFERROR(AD5-AD4,"")</f>
        <v/>
      </c>
      <c r="AE17" s="21">
        <f>IFERROR(AE5-AE4,"")</f>
        <v/>
      </c>
      <c r="AF17" s="21">
        <f>IFERROR(AF5-AF4,"")</f>
        <v/>
      </c>
    </row>
    <row r="18">
      <c r="A18" s="19" t="inlineStr">
        <is>
          <t>30 天档</t>
        </is>
      </c>
      <c r="B18" s="7" t="inlineStr">
        <is>
          <t>15–30 天窗口</t>
        </is>
      </c>
      <c r="C18" s="21">
        <f>IFERROR(C6-C5,"")</f>
        <v/>
      </c>
      <c r="D18" s="21">
        <f>IFERROR(D6-D5,"")</f>
        <v/>
      </c>
      <c r="E18" s="21">
        <f>IFERROR(E6-E5,"")</f>
        <v/>
      </c>
      <c r="F18" s="21">
        <f>IFERROR(F6-F5,"")</f>
        <v/>
      </c>
      <c r="G18" s="21">
        <f>IFERROR(G6-G5,"")</f>
        <v/>
      </c>
      <c r="H18" s="21">
        <f>IFERROR(H6-H5,"")</f>
        <v/>
      </c>
      <c r="I18" s="21">
        <f>IFERROR(I6-I5,"")</f>
        <v/>
      </c>
      <c r="J18" s="21">
        <f>IFERROR(J6-J5,"")</f>
        <v/>
      </c>
      <c r="K18" s="21">
        <f>IFERROR(K6-K5,"")</f>
        <v/>
      </c>
      <c r="L18" s="21">
        <f>IFERROR(L6-L5,"")</f>
        <v/>
      </c>
      <c r="M18" s="21">
        <f>IFERROR(M6-M5,"")</f>
        <v/>
      </c>
      <c r="N18" s="21">
        <f>IFERROR(N6-N5,"")</f>
        <v/>
      </c>
      <c r="O18" s="21">
        <f>IFERROR(O6-O5,"")</f>
        <v/>
      </c>
      <c r="P18" s="21">
        <f>IFERROR(P6-P5,"")</f>
        <v/>
      </c>
      <c r="Q18" s="21">
        <f>IFERROR(Q6-Q5,"")</f>
        <v/>
      </c>
      <c r="R18" s="21">
        <f>IFERROR(R6-R5,"")</f>
        <v/>
      </c>
      <c r="S18" s="21">
        <f>IFERROR(S6-S5,"")</f>
        <v/>
      </c>
      <c r="T18" s="21">
        <f>IFERROR(T6-T5,"")</f>
        <v/>
      </c>
      <c r="U18" s="21">
        <f>IFERROR(U6-U5,"")</f>
        <v/>
      </c>
      <c r="V18" s="21">
        <f>IFERROR(V6-V5,"")</f>
        <v/>
      </c>
      <c r="W18" s="21">
        <f>IFERROR(W6-W5,"")</f>
        <v/>
      </c>
      <c r="X18" s="21">
        <f>IFERROR(X6-X5,"")</f>
        <v/>
      </c>
      <c r="Y18" s="21">
        <f>IFERROR(Y6-Y5,"")</f>
        <v/>
      </c>
      <c r="Z18" s="21">
        <f>IFERROR(Z6-Z5,"")</f>
        <v/>
      </c>
      <c r="AA18" s="21">
        <f>IFERROR(AA6-AA5,"")</f>
        <v/>
      </c>
      <c r="AB18" s="21">
        <f>IFERROR(AB6-AB5,"")</f>
        <v/>
      </c>
      <c r="AC18" s="21">
        <f>IFERROR(AC6-AC5,"")</f>
        <v/>
      </c>
      <c r="AD18" s="21">
        <f>IFERROR(AD6-AD5,"")</f>
        <v/>
      </c>
      <c r="AE18" s="21">
        <f>IFERROR(AE6-AE5,"")</f>
        <v/>
      </c>
      <c r="AF18" s="21">
        <f>IFERROR(AF6-AF5,"")</f>
        <v/>
      </c>
    </row>
    <row r="19">
      <c r="A19" s="19" t="inlineStr">
        <is>
          <t>21 天档</t>
        </is>
      </c>
      <c r="B19" s="7" t="inlineStr">
        <is>
          <t>15–30 天窗口</t>
        </is>
      </c>
      <c r="C19" s="21">
        <f>IFERROR(C7-C6,"")</f>
        <v/>
      </c>
      <c r="D19" s="21">
        <f>IFERROR(D7-D6,"")</f>
        <v/>
      </c>
      <c r="E19" s="21">
        <f>IFERROR(E7-E6,"")</f>
        <v/>
      </c>
      <c r="F19" s="21">
        <f>IFERROR(F7-F6,"")</f>
        <v/>
      </c>
      <c r="G19" s="21">
        <f>IFERROR(G7-G6,"")</f>
        <v/>
      </c>
      <c r="H19" s="21">
        <f>IFERROR(H7-H6,"")</f>
        <v/>
      </c>
      <c r="I19" s="21">
        <f>IFERROR(I7-I6,"")</f>
        <v/>
      </c>
      <c r="J19" s="21">
        <f>IFERROR(J7-J6,"")</f>
        <v/>
      </c>
      <c r="K19" s="21">
        <f>IFERROR(K7-K6,"")</f>
        <v/>
      </c>
      <c r="L19" s="21">
        <f>IFERROR(L7-L6,"")</f>
        <v/>
      </c>
      <c r="M19" s="21">
        <f>IFERROR(M7-M6,"")</f>
        <v/>
      </c>
      <c r="N19" s="21">
        <f>IFERROR(N7-N6,"")</f>
        <v/>
      </c>
      <c r="O19" s="21">
        <f>IFERROR(O7-O6,"")</f>
        <v/>
      </c>
      <c r="P19" s="21">
        <f>IFERROR(P7-P6,"")</f>
        <v/>
      </c>
      <c r="Q19" s="21">
        <f>IFERROR(Q7-Q6,"")</f>
        <v/>
      </c>
      <c r="R19" s="21">
        <f>IFERROR(R7-R6,"")</f>
        <v/>
      </c>
      <c r="S19" s="21">
        <f>IFERROR(S7-S6,"")</f>
        <v/>
      </c>
      <c r="T19" s="21">
        <f>IFERROR(T7-T6,"")</f>
        <v/>
      </c>
      <c r="U19" s="21">
        <f>IFERROR(U7-U6,"")</f>
        <v/>
      </c>
      <c r="V19" s="21">
        <f>IFERROR(V7-V6,"")</f>
        <v/>
      </c>
      <c r="W19" s="21">
        <f>IFERROR(W7-W6,"")</f>
        <v/>
      </c>
      <c r="X19" s="21">
        <f>IFERROR(X7-X6,"")</f>
        <v/>
      </c>
      <c r="Y19" s="21">
        <f>IFERROR(Y7-Y6,"")</f>
        <v/>
      </c>
      <c r="Z19" s="21">
        <f>IFERROR(Z7-Z6,"")</f>
        <v/>
      </c>
      <c r="AA19" s="21">
        <f>IFERROR(AA7-AA6,"")</f>
        <v/>
      </c>
      <c r="AB19" s="21">
        <f>IFERROR(AB7-AB6,"")</f>
        <v/>
      </c>
      <c r="AC19" s="21">
        <f>IFERROR(AC7-AC6,"")</f>
        <v/>
      </c>
      <c r="AD19" s="21">
        <f>IFERROR(AD7-AD6,"")</f>
        <v/>
      </c>
      <c r="AE19" s="21">
        <f>IFERROR(AE7-AE6,"")</f>
        <v/>
      </c>
      <c r="AF19" s="21">
        <f>IFERROR(AF7-AF6,"")</f>
        <v/>
      </c>
    </row>
    <row r="20">
      <c r="A20" s="19" t="inlineStr">
        <is>
          <t>14 天档</t>
        </is>
      </c>
      <c r="B20" s="7" t="inlineStr">
        <is>
          <t>8–14 天窗口</t>
        </is>
      </c>
      <c r="C20" s="21">
        <f>IFERROR(C8-C7,"")</f>
        <v/>
      </c>
      <c r="D20" s="21">
        <f>IFERROR(D8-D7,"")</f>
        <v/>
      </c>
      <c r="E20" s="21">
        <f>IFERROR(E8-E7,"")</f>
        <v/>
      </c>
      <c r="F20" s="21">
        <f>IFERROR(F8-F7,"")</f>
        <v/>
      </c>
      <c r="G20" s="21">
        <f>IFERROR(G8-G7,"")</f>
        <v/>
      </c>
      <c r="H20" s="21">
        <f>IFERROR(H8-H7,"")</f>
        <v/>
      </c>
      <c r="I20" s="21">
        <f>IFERROR(I8-I7,"")</f>
        <v/>
      </c>
      <c r="J20" s="21">
        <f>IFERROR(J8-J7,"")</f>
        <v/>
      </c>
      <c r="K20" s="21">
        <f>IFERROR(K8-K7,"")</f>
        <v/>
      </c>
      <c r="L20" s="21">
        <f>IFERROR(L8-L7,"")</f>
        <v/>
      </c>
      <c r="M20" s="21">
        <f>IFERROR(M8-M7,"")</f>
        <v/>
      </c>
      <c r="N20" s="21">
        <f>IFERROR(N8-N7,"")</f>
        <v/>
      </c>
      <c r="O20" s="21">
        <f>IFERROR(O8-O7,"")</f>
        <v/>
      </c>
      <c r="P20" s="21">
        <f>IFERROR(P8-P7,"")</f>
        <v/>
      </c>
      <c r="Q20" s="21">
        <f>IFERROR(Q8-Q7,"")</f>
        <v/>
      </c>
      <c r="R20" s="21">
        <f>IFERROR(R8-R7,"")</f>
        <v/>
      </c>
      <c r="S20" s="21">
        <f>IFERROR(S8-S7,"")</f>
        <v/>
      </c>
      <c r="T20" s="21">
        <f>IFERROR(T8-T7,"")</f>
        <v/>
      </c>
      <c r="U20" s="21">
        <f>IFERROR(U8-U7,"")</f>
        <v/>
      </c>
      <c r="V20" s="21">
        <f>IFERROR(V8-V7,"")</f>
        <v/>
      </c>
      <c r="W20" s="21">
        <f>IFERROR(W8-W7,"")</f>
        <v/>
      </c>
      <c r="X20" s="21">
        <f>IFERROR(X8-X7,"")</f>
        <v/>
      </c>
      <c r="Y20" s="21">
        <f>IFERROR(Y8-Y7,"")</f>
        <v/>
      </c>
      <c r="Z20" s="21">
        <f>IFERROR(Z8-Z7,"")</f>
        <v/>
      </c>
      <c r="AA20" s="21">
        <f>IFERROR(AA8-AA7,"")</f>
        <v/>
      </c>
      <c r="AB20" s="21">
        <f>IFERROR(AB8-AB7,"")</f>
        <v/>
      </c>
      <c r="AC20" s="21">
        <f>IFERROR(AC8-AC7,"")</f>
        <v/>
      </c>
      <c r="AD20" s="21">
        <f>IFERROR(AD8-AD7,"")</f>
        <v/>
      </c>
      <c r="AE20" s="21">
        <f>IFERROR(AE8-AE7,"")</f>
        <v/>
      </c>
      <c r="AF20" s="21">
        <f>IFERROR(AF8-AF7,"")</f>
        <v/>
      </c>
    </row>
    <row r="21">
      <c r="A21" s="19" t="inlineStr">
        <is>
          <t>7 天档</t>
        </is>
      </c>
      <c r="B21" s="7" t="inlineStr">
        <is>
          <t>4–7 天窗口</t>
        </is>
      </c>
      <c r="C21" s="21">
        <f>IFERROR(C9-C8,"")</f>
        <v/>
      </c>
      <c r="D21" s="21">
        <f>IFERROR(D9-D8,"")</f>
        <v/>
      </c>
      <c r="E21" s="21">
        <f>IFERROR(E9-E8,"")</f>
        <v/>
      </c>
      <c r="F21" s="21">
        <f>IFERROR(F9-F8,"")</f>
        <v/>
      </c>
      <c r="G21" s="21">
        <f>IFERROR(G9-G8,"")</f>
        <v/>
      </c>
      <c r="H21" s="21">
        <f>IFERROR(H9-H8,"")</f>
        <v/>
      </c>
      <c r="I21" s="21">
        <f>IFERROR(I9-I8,"")</f>
        <v/>
      </c>
      <c r="J21" s="21">
        <f>IFERROR(J9-J8,"")</f>
        <v/>
      </c>
      <c r="K21" s="21">
        <f>IFERROR(K9-K8,"")</f>
        <v/>
      </c>
      <c r="L21" s="21">
        <f>IFERROR(L9-L8,"")</f>
        <v/>
      </c>
      <c r="M21" s="21">
        <f>IFERROR(M9-M8,"")</f>
        <v/>
      </c>
      <c r="N21" s="21">
        <f>IFERROR(N9-N8,"")</f>
        <v/>
      </c>
      <c r="O21" s="21">
        <f>IFERROR(O9-O8,"")</f>
        <v/>
      </c>
      <c r="P21" s="21">
        <f>IFERROR(P9-P8,"")</f>
        <v/>
      </c>
      <c r="Q21" s="21">
        <f>IFERROR(Q9-Q8,"")</f>
        <v/>
      </c>
      <c r="R21" s="21">
        <f>IFERROR(R9-R8,"")</f>
        <v/>
      </c>
      <c r="S21" s="21">
        <f>IFERROR(S9-S8,"")</f>
        <v/>
      </c>
      <c r="T21" s="21">
        <f>IFERROR(T9-T8,"")</f>
        <v/>
      </c>
      <c r="U21" s="21">
        <f>IFERROR(U9-U8,"")</f>
        <v/>
      </c>
      <c r="V21" s="21">
        <f>IFERROR(V9-V8,"")</f>
        <v/>
      </c>
      <c r="W21" s="21">
        <f>IFERROR(W9-W8,"")</f>
        <v/>
      </c>
      <c r="X21" s="21">
        <f>IFERROR(X9-X8,"")</f>
        <v/>
      </c>
      <c r="Y21" s="21">
        <f>IFERROR(Y9-Y8,"")</f>
        <v/>
      </c>
      <c r="Z21" s="21">
        <f>IFERROR(Z9-Z8,"")</f>
        <v/>
      </c>
      <c r="AA21" s="21">
        <f>IFERROR(AA9-AA8,"")</f>
        <v/>
      </c>
      <c r="AB21" s="21">
        <f>IFERROR(AB9-AB8,"")</f>
        <v/>
      </c>
      <c r="AC21" s="21">
        <f>IFERROR(AC9-AC8,"")</f>
        <v/>
      </c>
      <c r="AD21" s="21">
        <f>IFERROR(AD9-AD8,"")</f>
        <v/>
      </c>
      <c r="AE21" s="21">
        <f>IFERROR(AE9-AE8,"")</f>
        <v/>
      </c>
      <c r="AF21" s="21">
        <f>IFERROR(AF9-AF8,"")</f>
        <v/>
      </c>
    </row>
    <row r="22">
      <c r="A22" s="19" t="inlineStr">
        <is>
          <t>3 天档</t>
        </is>
      </c>
      <c r="B22" s="7" t="inlineStr">
        <is>
          <t>0–3 天窗口</t>
        </is>
      </c>
      <c r="C22" s="21">
        <f>IFERROR(C10-C9,"")</f>
        <v/>
      </c>
      <c r="D22" s="21">
        <f>IFERROR(D10-D9,"")</f>
        <v/>
      </c>
      <c r="E22" s="21">
        <f>IFERROR(E10-E9,"")</f>
        <v/>
      </c>
      <c r="F22" s="21">
        <f>IFERROR(F10-F9,"")</f>
        <v/>
      </c>
      <c r="G22" s="21">
        <f>IFERROR(G10-G9,"")</f>
        <v/>
      </c>
      <c r="H22" s="21">
        <f>IFERROR(H10-H9,"")</f>
        <v/>
      </c>
      <c r="I22" s="21">
        <f>IFERROR(I10-I9,"")</f>
        <v/>
      </c>
      <c r="J22" s="21">
        <f>IFERROR(J10-J9,"")</f>
        <v/>
      </c>
      <c r="K22" s="21">
        <f>IFERROR(K10-K9,"")</f>
        <v/>
      </c>
      <c r="L22" s="21">
        <f>IFERROR(L10-L9,"")</f>
        <v/>
      </c>
      <c r="M22" s="21">
        <f>IFERROR(M10-M9,"")</f>
        <v/>
      </c>
      <c r="N22" s="21">
        <f>IFERROR(N10-N9,"")</f>
        <v/>
      </c>
      <c r="O22" s="21">
        <f>IFERROR(O10-O9,"")</f>
        <v/>
      </c>
      <c r="P22" s="21">
        <f>IFERROR(P10-P9,"")</f>
        <v/>
      </c>
      <c r="Q22" s="21">
        <f>IFERROR(Q10-Q9,"")</f>
        <v/>
      </c>
      <c r="R22" s="21">
        <f>IFERROR(R10-R9,"")</f>
        <v/>
      </c>
      <c r="S22" s="21">
        <f>IFERROR(S10-S9,"")</f>
        <v/>
      </c>
      <c r="T22" s="21">
        <f>IFERROR(T10-T9,"")</f>
        <v/>
      </c>
      <c r="U22" s="21">
        <f>IFERROR(U10-U9,"")</f>
        <v/>
      </c>
      <c r="V22" s="21">
        <f>IFERROR(V10-V9,"")</f>
        <v/>
      </c>
      <c r="W22" s="21">
        <f>IFERROR(W10-W9,"")</f>
        <v/>
      </c>
      <c r="X22" s="21">
        <f>IFERROR(X10-X9,"")</f>
        <v/>
      </c>
      <c r="Y22" s="21">
        <f>IFERROR(Y10-Y9,"")</f>
        <v/>
      </c>
      <c r="Z22" s="21">
        <f>IFERROR(Z10-Z9,"")</f>
        <v/>
      </c>
      <c r="AA22" s="21">
        <f>IFERROR(AA10-AA9,"")</f>
        <v/>
      </c>
      <c r="AB22" s="21">
        <f>IFERROR(AB10-AB9,"")</f>
        <v/>
      </c>
      <c r="AC22" s="21">
        <f>IFERROR(AC10-AC9,"")</f>
        <v/>
      </c>
      <c r="AD22" s="21">
        <f>IFERROR(AD10-AD9,"")</f>
        <v/>
      </c>
      <c r="AE22" s="21">
        <f>IFERROR(AE10-AE9,"")</f>
        <v/>
      </c>
      <c r="AF22" s="21">
        <f>IFERROR(AF10-AF9,"")</f>
        <v/>
      </c>
    </row>
    <row r="23">
      <c r="A23" s="19" t="inlineStr">
        <is>
          <t>1 天档</t>
        </is>
      </c>
      <c r="B23" s="7" t="inlineStr">
        <is>
          <t>0–3 天窗口</t>
        </is>
      </c>
      <c r="C23" s="21">
        <f>IFERROR(C11-C10,"")</f>
        <v/>
      </c>
      <c r="D23" s="21">
        <f>IFERROR(D11-D10,"")</f>
        <v/>
      </c>
      <c r="E23" s="21">
        <f>IFERROR(E11-E10,"")</f>
        <v/>
      </c>
      <c r="F23" s="21">
        <f>IFERROR(F11-F10,"")</f>
        <v/>
      </c>
      <c r="G23" s="21">
        <f>IFERROR(G11-G10,"")</f>
        <v/>
      </c>
      <c r="H23" s="21">
        <f>IFERROR(H11-H10,"")</f>
        <v/>
      </c>
      <c r="I23" s="21">
        <f>IFERROR(I11-I10,"")</f>
        <v/>
      </c>
      <c r="J23" s="21">
        <f>IFERROR(J11-J10,"")</f>
        <v/>
      </c>
      <c r="K23" s="21">
        <f>IFERROR(K11-K10,"")</f>
        <v/>
      </c>
      <c r="L23" s="21">
        <f>IFERROR(L11-L10,"")</f>
        <v/>
      </c>
      <c r="M23" s="21">
        <f>IFERROR(M11-M10,"")</f>
        <v/>
      </c>
      <c r="N23" s="21">
        <f>IFERROR(N11-N10,"")</f>
        <v/>
      </c>
      <c r="O23" s="21">
        <f>IFERROR(O11-O10,"")</f>
        <v/>
      </c>
      <c r="P23" s="21">
        <f>IFERROR(P11-P10,"")</f>
        <v/>
      </c>
      <c r="Q23" s="21">
        <f>IFERROR(Q11-Q10,"")</f>
        <v/>
      </c>
      <c r="R23" s="21">
        <f>IFERROR(R11-R10,"")</f>
        <v/>
      </c>
      <c r="S23" s="21">
        <f>IFERROR(S11-S10,"")</f>
        <v/>
      </c>
      <c r="T23" s="21">
        <f>IFERROR(T11-T10,"")</f>
        <v/>
      </c>
      <c r="U23" s="21">
        <f>IFERROR(U11-U10,"")</f>
        <v/>
      </c>
      <c r="V23" s="21">
        <f>IFERROR(V11-V10,"")</f>
        <v/>
      </c>
      <c r="W23" s="21">
        <f>IFERROR(W11-W10,"")</f>
        <v/>
      </c>
      <c r="X23" s="21">
        <f>IFERROR(X11-X10,"")</f>
        <v/>
      </c>
      <c r="Y23" s="21">
        <f>IFERROR(Y11-Y10,"")</f>
        <v/>
      </c>
      <c r="Z23" s="21">
        <f>IFERROR(Z11-Z10,"")</f>
        <v/>
      </c>
      <c r="AA23" s="21">
        <f>IFERROR(AA11-AA10,"")</f>
        <v/>
      </c>
      <c r="AB23" s="21">
        <f>IFERROR(AB11-AB10,"")</f>
        <v/>
      </c>
      <c r="AC23" s="21">
        <f>IFERROR(AC11-AC10,"")</f>
        <v/>
      </c>
      <c r="AD23" s="21">
        <f>IFERROR(AD11-AD10,"")</f>
        <v/>
      </c>
      <c r="AE23" s="21">
        <f>IFERROR(AE11-AE10,"")</f>
        <v/>
      </c>
      <c r="AF23" s="21">
        <f>IFERROR(AF11-AF10,"")</f>
        <v/>
      </c>
    </row>
    <row r="24">
      <c r="A24" s="19" t="inlineStr">
        <is>
          <t>到达日</t>
        </is>
      </c>
      <c r="B24" s="7" t="inlineStr">
        <is>
          <t>0–3 天窗口</t>
        </is>
      </c>
      <c r="C24" s="21">
        <f>IFERROR(C12-C11,"")</f>
        <v/>
      </c>
      <c r="D24" s="21">
        <f>IFERROR(D12-D11,"")</f>
        <v/>
      </c>
      <c r="E24" s="21">
        <f>IFERROR(E12-E11,"")</f>
        <v/>
      </c>
      <c r="F24" s="21">
        <f>IFERROR(F12-F11,"")</f>
        <v/>
      </c>
      <c r="G24" s="21">
        <f>IFERROR(G12-G11,"")</f>
        <v/>
      </c>
      <c r="H24" s="21">
        <f>IFERROR(H12-H11,"")</f>
        <v/>
      </c>
      <c r="I24" s="21">
        <f>IFERROR(I12-I11,"")</f>
        <v/>
      </c>
      <c r="J24" s="21">
        <f>IFERROR(J12-J11,"")</f>
        <v/>
      </c>
      <c r="K24" s="21">
        <f>IFERROR(K12-K11,"")</f>
        <v/>
      </c>
      <c r="L24" s="21">
        <f>IFERROR(L12-L11,"")</f>
        <v/>
      </c>
      <c r="M24" s="21">
        <f>IFERROR(M12-M11,"")</f>
        <v/>
      </c>
      <c r="N24" s="21">
        <f>IFERROR(N12-N11,"")</f>
        <v/>
      </c>
      <c r="O24" s="21">
        <f>IFERROR(O12-O11,"")</f>
        <v/>
      </c>
      <c r="P24" s="21">
        <f>IFERROR(P12-P11,"")</f>
        <v/>
      </c>
      <c r="Q24" s="21">
        <f>IFERROR(Q12-Q11,"")</f>
        <v/>
      </c>
      <c r="R24" s="21">
        <f>IFERROR(R12-R11,"")</f>
        <v/>
      </c>
      <c r="S24" s="21">
        <f>IFERROR(S12-S11,"")</f>
        <v/>
      </c>
      <c r="T24" s="21">
        <f>IFERROR(T12-T11,"")</f>
        <v/>
      </c>
      <c r="U24" s="21">
        <f>IFERROR(U12-U11,"")</f>
        <v/>
      </c>
      <c r="V24" s="21">
        <f>IFERROR(V12-V11,"")</f>
        <v/>
      </c>
      <c r="W24" s="21">
        <f>IFERROR(W12-W11,"")</f>
        <v/>
      </c>
      <c r="X24" s="21">
        <f>IFERROR(X12-X11,"")</f>
        <v/>
      </c>
      <c r="Y24" s="21">
        <f>IFERROR(Y12-Y11,"")</f>
        <v/>
      </c>
      <c r="Z24" s="21">
        <f>IFERROR(Z12-Z11,"")</f>
        <v/>
      </c>
      <c r="AA24" s="21">
        <f>IFERROR(AA12-AA11,"")</f>
        <v/>
      </c>
      <c r="AB24" s="21">
        <f>IFERROR(AB12-AB11,"")</f>
        <v/>
      </c>
      <c r="AC24" s="21">
        <f>IFERROR(AC12-AC11,"")</f>
        <v/>
      </c>
      <c r="AD24" s="21">
        <f>IFERROR(AD12-AD11,"")</f>
        <v/>
      </c>
      <c r="AE24" s="21">
        <f>IFERROR(AE12-AE11,"")</f>
        <v/>
      </c>
      <c r="AF24" s="21">
        <f>IFERROR(AF12-AF11,"")</f>
        <v/>
      </c>
    </row>
  </sheetData>
  <mergeCells count="3">
    <mergeCell ref="A1:AF1"/>
    <mergeCell ref="A2:AF2"/>
    <mergeCell ref="A15:B15"/>
  </mergeCells>
  <conditionalFormatting sqref="C16:AF24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2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11" customWidth="1" min="4" max="4"/>
    <col width="11" customWidth="1" min="5" max="5"/>
    <col width="12" customWidth="1" min="6" max="6"/>
    <col width="12" customWidth="1" min="7" max="7"/>
    <col width="10" customWidth="1" min="8" max="8"/>
    <col width="11" customWidth="1" min="9" max="9"/>
    <col width="9" customWidth="1" min="10" max="10"/>
    <col width="9" customWidth="1" min="11" max="11"/>
    <col width="9" customWidth="1" min="12" max="12"/>
    <col width="9" customWidth="1" min="13" max="13"/>
    <col width="20" customWidth="1" min="14" max="14"/>
    <col width="11" customWidth="1" min="15" max="15"/>
    <col width="10" customWidth="1" min="16" max="16"/>
    <col width="10" customWidth="1" min="17" max="17"/>
    <col width="26" customWidth="1" min="18" max="18"/>
  </cols>
  <sheetData>
    <row r="1" ht="30" customHeight="1">
      <c r="A1" s="1" t="inlineStr">
        <is>
          <t>Pickup 预测计算（目标日维度）</t>
        </is>
      </c>
    </row>
    <row r="2" ht="26" customHeight="1">
      <c r="A2" s="2" t="inlineStr">
        <is>
          <t>输入：当前在手、去年同窗口在手、去年同期最终房晚。输出：Pickup 偏差、预测 OCC，并按《法典》表 I 自动判窗口、比阈值、出动作。</t>
        </is>
      </c>
    </row>
    <row r="3" ht="38" customHeight="1">
      <c r="A3" s="12" t="inlineStr">
        <is>
          <t>目标日</t>
        </is>
      </c>
      <c r="B3" s="12" t="inlineStr">
        <is>
          <t>星期</t>
        </is>
      </c>
      <c r="C3" s="12" t="inlineStr">
        <is>
          <t>提前
天数</t>
        </is>
      </c>
      <c r="D3" s="12" t="inlineStr">
        <is>
          <t>窗口分档
(表I)</t>
        </is>
      </c>
      <c r="E3" s="12" t="inlineStr">
        <is>
          <t>当前在手
房晚</t>
        </is>
      </c>
      <c r="F3" s="12" t="inlineStr">
        <is>
          <t>去年同窗口
在手</t>
        </is>
      </c>
      <c r="G3" s="12" t="inlineStr">
        <is>
          <t>去年同期
最终房晚</t>
        </is>
      </c>
      <c r="H3" s="12" t="inlineStr">
        <is>
          <t>Pickup
偏差%</t>
        </is>
      </c>
      <c r="I3" s="12" t="inlineStr">
        <is>
          <t>预测最终
房晚</t>
        </is>
      </c>
      <c r="J3" s="12" t="inlineStr">
        <is>
          <t>可售
房晚</t>
        </is>
      </c>
      <c r="K3" s="12" t="inlineStr">
        <is>
          <t>预测
OCC</t>
        </is>
      </c>
      <c r="L3" s="12" t="inlineStr">
        <is>
          <t>目标
OCC</t>
        </is>
      </c>
      <c r="M3" s="12" t="inlineStr">
        <is>
          <t>差距
(pp)</t>
        </is>
      </c>
      <c r="N3" s="12" t="inlineStr">
        <is>
          <t>监控频率</t>
        </is>
      </c>
      <c r="O3" s="12" t="inlineStr">
        <is>
          <t>落后触发
阈值</t>
        </is>
      </c>
      <c r="P3" s="12" t="inlineStr">
        <is>
          <t>落后幅度
%</t>
        </is>
      </c>
      <c r="Q3" s="12" t="inlineStr">
        <is>
          <t>是否触发</t>
        </is>
      </c>
      <c r="R3" s="12" t="inlineStr">
        <is>
          <t>触发动作</t>
        </is>
      </c>
    </row>
    <row r="4">
      <c r="A4" s="22">
        <f>IF(Pickup追踪!C3="","",Pickup追踪!C3)</f>
        <v/>
      </c>
      <c r="B4" s="9">
        <f>IF($A4="","",CHOOSE(WEEKDAY(A4,2),"周一","周二","周三","周四","周五","周六","周日"))</f>
        <v/>
      </c>
      <c r="C4" s="20" t="n">
        <v>89</v>
      </c>
      <c r="D4" s="9">
        <f>IF($C4="","",IF($C4&lt;=3,"0-3天",IF($C4&lt;=7,"4-7天",IF($C4&lt;=14,"8-14天",IF($C4&lt;=30,"15-30天",IF($C4&lt;=60,"31-60天","&gt;60天"))))))</f>
        <v/>
      </c>
      <c r="E4" s="21">
        <f>IFERROR(Pickup追踪!C12,"")</f>
        <v/>
      </c>
      <c r="F4" s="21">
        <f>IFERROR(去年同期对照!C4,"")</f>
        <v/>
      </c>
      <c r="G4" s="21">
        <f>IFERROR(去年同期对照!C12,"")</f>
        <v/>
      </c>
      <c r="H4" s="23">
        <f>IFERROR(($E4-$F4)/$F4,"")</f>
        <v/>
      </c>
      <c r="I4" s="24">
        <f>IFERROR($G4*(1+$H4),"")</f>
        <v/>
      </c>
      <c r="J4" s="20" t="n">
        <v>320</v>
      </c>
      <c r="K4" s="23">
        <f>IFERROR($I4/$J4,"")</f>
        <v/>
      </c>
      <c r="L4" s="25" t="n">
        <v>0.78</v>
      </c>
      <c r="M4" s="24">
        <f>IFERROR(($K4-$L4)*100,"")</f>
        <v/>
      </c>
      <c r="N4" s="6">
        <f>IFERROR(VLOOKUP($D4,$A$37:$E$42,2,FALSE),"")</f>
        <v/>
      </c>
      <c r="O4" s="6">
        <f>IFERROR(VLOOKUP($D4,$A$37:$E$42,3,FALSE),"")</f>
        <v/>
      </c>
      <c r="P4" s="23">
        <f>IFERROR(($F4-$E4)/$F4,"")</f>
        <v/>
      </c>
      <c r="Q4" s="9">
        <f>IF(OR($C4="",$F4=""),"",IF($D4="0-3天",IF($K4&lt;0.7,"触发","未触发"),IF($P4&gt;VLOOKUP($D4,$A$37:$E$42,5,FALSE),"触发","未触发")))</f>
        <v/>
      </c>
      <c r="R4" s="6">
        <f>IF($Q4="触发",VLOOKUP($D4,$A$37:$E$42,4,FALSE),"—")</f>
        <v/>
      </c>
    </row>
    <row r="5">
      <c r="A5" s="22">
        <f>IF(Pickup追踪!D3="","",Pickup追踪!D3)</f>
        <v/>
      </c>
      <c r="B5" s="9">
        <f>IF($A5="","",CHOOSE(WEEKDAY(A5,2),"周一","周二","周三","周四","周五","周六","周日"))</f>
        <v/>
      </c>
      <c r="C5" s="20" t="n">
        <v>88</v>
      </c>
      <c r="D5" s="9">
        <f>IF($C5="","",IF($C5&lt;=3,"0-3天",IF($C5&lt;=7,"4-7天",IF($C5&lt;=14,"8-14天",IF($C5&lt;=30,"15-30天",IF($C5&lt;=60,"31-60天","&gt;60天"))))))</f>
        <v/>
      </c>
      <c r="E5" s="21">
        <f>IFERROR(Pickup追踪!D12,"")</f>
        <v/>
      </c>
      <c r="F5" s="21">
        <f>IFERROR(去年同期对照!D4,"")</f>
        <v/>
      </c>
      <c r="G5" s="21">
        <f>IFERROR(去年同期对照!D12,"")</f>
        <v/>
      </c>
      <c r="H5" s="23">
        <f>IFERROR(($E5-$F5)/$F5,"")</f>
        <v/>
      </c>
      <c r="I5" s="24">
        <f>IFERROR($G5*(1+$H5),"")</f>
        <v/>
      </c>
      <c r="J5" s="20" t="n">
        <v>320</v>
      </c>
      <c r="K5" s="23">
        <f>IFERROR($I5/$J5,"")</f>
        <v/>
      </c>
      <c r="L5" s="25" t="n">
        <v>0.78</v>
      </c>
      <c r="M5" s="24">
        <f>IFERROR(($K5-$L5)*100,"")</f>
        <v/>
      </c>
      <c r="N5" s="6">
        <f>IFERROR(VLOOKUP($D5,$A$37:$E$42,2,FALSE),"")</f>
        <v/>
      </c>
      <c r="O5" s="6">
        <f>IFERROR(VLOOKUP($D5,$A$37:$E$42,3,FALSE),"")</f>
        <v/>
      </c>
      <c r="P5" s="23">
        <f>IFERROR(($F5-$E5)/$F5,"")</f>
        <v/>
      </c>
      <c r="Q5" s="9">
        <f>IF(OR($C5="",$F5=""),"",IF($D5="0-3天",IF($K5&lt;0.7,"触发","未触发"),IF($P5&gt;VLOOKUP($D5,$A$37:$E$42,5,FALSE),"触发","未触发")))</f>
        <v/>
      </c>
      <c r="R5" s="6">
        <f>IF($Q5="触发",VLOOKUP($D5,$A$37:$E$42,4,FALSE),"—")</f>
        <v/>
      </c>
    </row>
    <row r="6">
      <c r="A6" s="22">
        <f>IF(Pickup追踪!E3="","",Pickup追踪!E3)</f>
        <v/>
      </c>
      <c r="B6" s="9">
        <f>IF($A6="","",CHOOSE(WEEKDAY(A6,2),"周一","周二","周三","周四","周五","周六","周日"))</f>
        <v/>
      </c>
      <c r="C6" s="20" t="n">
        <v>87</v>
      </c>
      <c r="D6" s="9">
        <f>IF($C6="","",IF($C6&lt;=3,"0-3天",IF($C6&lt;=7,"4-7天",IF($C6&lt;=14,"8-14天",IF($C6&lt;=30,"15-30天",IF($C6&lt;=60,"31-60天","&gt;60天"))))))</f>
        <v/>
      </c>
      <c r="E6" s="21">
        <f>IFERROR(Pickup追踪!E12,"")</f>
        <v/>
      </c>
      <c r="F6" s="21">
        <f>IFERROR(去年同期对照!E4,"")</f>
        <v/>
      </c>
      <c r="G6" s="21">
        <f>IFERROR(去年同期对照!E12,"")</f>
        <v/>
      </c>
      <c r="H6" s="23">
        <f>IFERROR(($E6-$F6)/$F6,"")</f>
        <v/>
      </c>
      <c r="I6" s="24">
        <f>IFERROR($G6*(1+$H6),"")</f>
        <v/>
      </c>
      <c r="J6" s="20" t="n">
        <v>320</v>
      </c>
      <c r="K6" s="23">
        <f>IFERROR($I6/$J6,"")</f>
        <v/>
      </c>
      <c r="L6" s="25" t="n">
        <v>0.78</v>
      </c>
      <c r="M6" s="24">
        <f>IFERROR(($K6-$L6)*100,"")</f>
        <v/>
      </c>
      <c r="N6" s="6">
        <f>IFERROR(VLOOKUP($D6,$A$37:$E$42,2,FALSE),"")</f>
        <v/>
      </c>
      <c r="O6" s="6">
        <f>IFERROR(VLOOKUP($D6,$A$37:$E$42,3,FALSE),"")</f>
        <v/>
      </c>
      <c r="P6" s="23">
        <f>IFERROR(($F6-$E6)/$F6,"")</f>
        <v/>
      </c>
      <c r="Q6" s="9">
        <f>IF(OR($C6="",$F6=""),"",IF($D6="0-3天",IF($K6&lt;0.7,"触发","未触发"),IF($P6&gt;VLOOKUP($D6,$A$37:$E$42,5,FALSE),"触发","未触发")))</f>
        <v/>
      </c>
      <c r="R6" s="6">
        <f>IF($Q6="触发",VLOOKUP($D6,$A$37:$E$42,4,FALSE),"—")</f>
        <v/>
      </c>
    </row>
    <row r="7">
      <c r="A7" s="22">
        <f>IF(Pickup追踪!F3="","",Pickup追踪!F3)</f>
        <v/>
      </c>
      <c r="B7" s="9">
        <f>IF($A7="","",CHOOSE(WEEKDAY(A7,2),"周一","周二","周三","周四","周五","周六","周日"))</f>
        <v/>
      </c>
      <c r="C7" s="20" t="n">
        <v>86</v>
      </c>
      <c r="D7" s="9">
        <f>IF($C7="","",IF($C7&lt;=3,"0-3天",IF($C7&lt;=7,"4-7天",IF($C7&lt;=14,"8-14天",IF($C7&lt;=30,"15-30天",IF($C7&lt;=60,"31-60天","&gt;60天"))))))</f>
        <v/>
      </c>
      <c r="E7" s="21">
        <f>IFERROR(Pickup追踪!F12,"")</f>
        <v/>
      </c>
      <c r="F7" s="21">
        <f>IFERROR(去年同期对照!F4,"")</f>
        <v/>
      </c>
      <c r="G7" s="21">
        <f>IFERROR(去年同期对照!F12,"")</f>
        <v/>
      </c>
      <c r="H7" s="23">
        <f>IFERROR(($E7-$F7)/$F7,"")</f>
        <v/>
      </c>
      <c r="I7" s="24">
        <f>IFERROR($G7*(1+$H7),"")</f>
        <v/>
      </c>
      <c r="J7" s="20" t="n">
        <v>320</v>
      </c>
      <c r="K7" s="23">
        <f>IFERROR($I7/$J7,"")</f>
        <v/>
      </c>
      <c r="L7" s="25" t="n">
        <v>0.78</v>
      </c>
      <c r="M7" s="24">
        <f>IFERROR(($K7-$L7)*100,"")</f>
        <v/>
      </c>
      <c r="N7" s="6">
        <f>IFERROR(VLOOKUP($D7,$A$37:$E$42,2,FALSE),"")</f>
        <v/>
      </c>
      <c r="O7" s="6">
        <f>IFERROR(VLOOKUP($D7,$A$37:$E$42,3,FALSE),"")</f>
        <v/>
      </c>
      <c r="P7" s="23">
        <f>IFERROR(($F7-$E7)/$F7,"")</f>
        <v/>
      </c>
      <c r="Q7" s="9">
        <f>IF(OR($C7="",$F7=""),"",IF($D7="0-3天",IF($K7&lt;0.7,"触发","未触发"),IF($P7&gt;VLOOKUP($D7,$A$37:$E$42,5,FALSE),"触发","未触发")))</f>
        <v/>
      </c>
      <c r="R7" s="6">
        <f>IF($Q7="触发",VLOOKUP($D7,$A$37:$E$42,4,FALSE),"—")</f>
        <v/>
      </c>
    </row>
    <row r="8">
      <c r="A8" s="22">
        <f>IF(Pickup追踪!G3="","",Pickup追踪!G3)</f>
        <v/>
      </c>
      <c r="B8" s="9">
        <f>IF($A8="","",CHOOSE(WEEKDAY(A8,2),"周一","周二","周三","周四","周五","周六","周日"))</f>
        <v/>
      </c>
      <c r="C8" s="20" t="n">
        <v>85</v>
      </c>
      <c r="D8" s="9">
        <f>IF($C8="","",IF($C8&lt;=3,"0-3天",IF($C8&lt;=7,"4-7天",IF($C8&lt;=14,"8-14天",IF($C8&lt;=30,"15-30天",IF($C8&lt;=60,"31-60天","&gt;60天"))))))</f>
        <v/>
      </c>
      <c r="E8" s="21">
        <f>IFERROR(Pickup追踪!G12,"")</f>
        <v/>
      </c>
      <c r="F8" s="21">
        <f>IFERROR(去年同期对照!G4,"")</f>
        <v/>
      </c>
      <c r="G8" s="21">
        <f>IFERROR(去年同期对照!G12,"")</f>
        <v/>
      </c>
      <c r="H8" s="23">
        <f>IFERROR(($E8-$F8)/$F8,"")</f>
        <v/>
      </c>
      <c r="I8" s="24">
        <f>IFERROR($G8*(1+$H8),"")</f>
        <v/>
      </c>
      <c r="J8" s="20" t="n">
        <v>320</v>
      </c>
      <c r="K8" s="23">
        <f>IFERROR($I8/$J8,"")</f>
        <v/>
      </c>
      <c r="L8" s="25" t="n">
        <v>0.88</v>
      </c>
      <c r="M8" s="24">
        <f>IFERROR(($K8-$L8)*100,"")</f>
        <v/>
      </c>
      <c r="N8" s="6">
        <f>IFERROR(VLOOKUP($D8,$A$37:$E$42,2,FALSE),"")</f>
        <v/>
      </c>
      <c r="O8" s="6">
        <f>IFERROR(VLOOKUP($D8,$A$37:$E$42,3,FALSE),"")</f>
        <v/>
      </c>
      <c r="P8" s="23">
        <f>IFERROR(($F8-$E8)/$F8,"")</f>
        <v/>
      </c>
      <c r="Q8" s="9">
        <f>IF(OR($C8="",$F8=""),"",IF($D8="0-3天",IF($K8&lt;0.7,"触发","未触发"),IF($P8&gt;VLOOKUP($D8,$A$37:$E$42,5,FALSE),"触发","未触发")))</f>
        <v/>
      </c>
      <c r="R8" s="6">
        <f>IF($Q8="触发",VLOOKUP($D8,$A$37:$E$42,4,FALSE),"—")</f>
        <v/>
      </c>
    </row>
    <row r="9">
      <c r="A9" s="22">
        <f>IF(Pickup追踪!H3="","",Pickup追踪!H3)</f>
        <v/>
      </c>
      <c r="B9" s="9">
        <f>IF($A9="","",CHOOSE(WEEKDAY(A9,2),"周一","周二","周三","周四","周五","周六","周日"))</f>
        <v/>
      </c>
      <c r="C9" s="20" t="n">
        <v>84</v>
      </c>
      <c r="D9" s="9">
        <f>IF($C9="","",IF($C9&lt;=3,"0-3天",IF($C9&lt;=7,"4-7天",IF($C9&lt;=14,"8-14天",IF($C9&lt;=30,"15-30天",IF($C9&lt;=60,"31-60天","&gt;60天"))))))</f>
        <v/>
      </c>
      <c r="E9" s="21">
        <f>IFERROR(Pickup追踪!H12,"")</f>
        <v/>
      </c>
      <c r="F9" s="21">
        <f>IFERROR(去年同期对照!H4,"")</f>
        <v/>
      </c>
      <c r="G9" s="21">
        <f>IFERROR(去年同期对照!H12,"")</f>
        <v/>
      </c>
      <c r="H9" s="23">
        <f>IFERROR(($E9-$F9)/$F9,"")</f>
        <v/>
      </c>
      <c r="I9" s="24">
        <f>IFERROR($G9*(1+$H9),"")</f>
        <v/>
      </c>
      <c r="J9" s="20" t="n">
        <v>320</v>
      </c>
      <c r="K9" s="23">
        <f>IFERROR($I9/$J9,"")</f>
        <v/>
      </c>
      <c r="L9" s="25" t="n">
        <v>0.88</v>
      </c>
      <c r="M9" s="24">
        <f>IFERROR(($K9-$L9)*100,"")</f>
        <v/>
      </c>
      <c r="N9" s="6">
        <f>IFERROR(VLOOKUP($D9,$A$37:$E$42,2,FALSE),"")</f>
        <v/>
      </c>
      <c r="O9" s="6">
        <f>IFERROR(VLOOKUP($D9,$A$37:$E$42,3,FALSE),"")</f>
        <v/>
      </c>
      <c r="P9" s="23">
        <f>IFERROR(($F9-$E9)/$F9,"")</f>
        <v/>
      </c>
      <c r="Q9" s="9">
        <f>IF(OR($C9="",$F9=""),"",IF($D9="0-3天",IF($K9&lt;0.7,"触发","未触发"),IF($P9&gt;VLOOKUP($D9,$A$37:$E$42,5,FALSE),"触发","未触发")))</f>
        <v/>
      </c>
      <c r="R9" s="6">
        <f>IF($Q9="触发",VLOOKUP($D9,$A$37:$E$42,4,FALSE),"—")</f>
        <v/>
      </c>
    </row>
    <row r="10">
      <c r="A10" s="22">
        <f>IF(Pickup追踪!I3="","",Pickup追踪!I3)</f>
        <v/>
      </c>
      <c r="B10" s="9">
        <f>IF($A10="","",CHOOSE(WEEKDAY(A10,2),"周一","周二","周三","周四","周五","周六","周日"))</f>
        <v/>
      </c>
      <c r="C10" s="20" t="n">
        <v>83</v>
      </c>
      <c r="D10" s="9">
        <f>IF($C10="","",IF($C10&lt;=3,"0-3天",IF($C10&lt;=7,"4-7天",IF($C10&lt;=14,"8-14天",IF($C10&lt;=30,"15-30天",IF($C10&lt;=60,"31-60天","&gt;60天"))))))</f>
        <v/>
      </c>
      <c r="E10" s="21">
        <f>IFERROR(Pickup追踪!I12,"")</f>
        <v/>
      </c>
      <c r="F10" s="21">
        <f>IFERROR(去年同期对照!I4,"")</f>
        <v/>
      </c>
      <c r="G10" s="21">
        <f>IFERROR(去年同期对照!I12,"")</f>
        <v/>
      </c>
      <c r="H10" s="23">
        <f>IFERROR(($E10-$F10)/$F10,"")</f>
        <v/>
      </c>
      <c r="I10" s="24">
        <f>IFERROR($G10*(1+$H10),"")</f>
        <v/>
      </c>
      <c r="J10" s="20" t="n">
        <v>320</v>
      </c>
      <c r="K10" s="23">
        <f>IFERROR($I10/$J10,"")</f>
        <v/>
      </c>
      <c r="L10" s="25" t="n">
        <v>0.78</v>
      </c>
      <c r="M10" s="24">
        <f>IFERROR(($K10-$L10)*100,"")</f>
        <v/>
      </c>
      <c r="N10" s="6">
        <f>IFERROR(VLOOKUP($D10,$A$37:$E$42,2,FALSE),"")</f>
        <v/>
      </c>
      <c r="O10" s="6">
        <f>IFERROR(VLOOKUP($D10,$A$37:$E$42,3,FALSE),"")</f>
        <v/>
      </c>
      <c r="P10" s="23">
        <f>IFERROR(($F10-$E10)/$F10,"")</f>
        <v/>
      </c>
      <c r="Q10" s="9">
        <f>IF(OR($C10="",$F10=""),"",IF($D10="0-3天",IF($K10&lt;0.7,"触发","未触发"),IF($P10&gt;VLOOKUP($D10,$A$37:$E$42,5,FALSE),"触发","未触发")))</f>
        <v/>
      </c>
      <c r="R10" s="6">
        <f>IF($Q10="触发",VLOOKUP($D10,$A$37:$E$42,4,FALSE),"—")</f>
        <v/>
      </c>
    </row>
    <row r="11">
      <c r="A11" s="22">
        <f>IF(Pickup追踪!J3="","",Pickup追踪!J3)</f>
        <v/>
      </c>
      <c r="B11" s="9">
        <f>IF($A11="","",CHOOSE(WEEKDAY(A11,2),"周一","周二","周三","周四","周五","周六","周日"))</f>
        <v/>
      </c>
      <c r="C11" s="20" t="n">
        <v>82</v>
      </c>
      <c r="D11" s="9">
        <f>IF($C11="","",IF($C11&lt;=3,"0-3天",IF($C11&lt;=7,"4-7天",IF($C11&lt;=14,"8-14天",IF($C11&lt;=30,"15-30天",IF($C11&lt;=60,"31-60天","&gt;60天"))))))</f>
        <v/>
      </c>
      <c r="E11" s="21">
        <f>IFERROR(Pickup追踪!J12,"")</f>
        <v/>
      </c>
      <c r="F11" s="21">
        <f>IFERROR(去年同期对照!J4,"")</f>
        <v/>
      </c>
      <c r="G11" s="21">
        <f>IFERROR(去年同期对照!J12,"")</f>
        <v/>
      </c>
      <c r="H11" s="23">
        <f>IFERROR(($E11-$F11)/$F11,"")</f>
        <v/>
      </c>
      <c r="I11" s="24">
        <f>IFERROR($G11*(1+$H11),"")</f>
        <v/>
      </c>
      <c r="J11" s="20" t="n">
        <v>320</v>
      </c>
      <c r="K11" s="23">
        <f>IFERROR($I11/$J11,"")</f>
        <v/>
      </c>
      <c r="L11" s="25" t="n">
        <v>0.78</v>
      </c>
      <c r="M11" s="24">
        <f>IFERROR(($K11-$L11)*100,"")</f>
        <v/>
      </c>
      <c r="N11" s="6">
        <f>IFERROR(VLOOKUP($D11,$A$37:$E$42,2,FALSE),"")</f>
        <v/>
      </c>
      <c r="O11" s="6">
        <f>IFERROR(VLOOKUP($D11,$A$37:$E$42,3,FALSE),"")</f>
        <v/>
      </c>
      <c r="P11" s="23">
        <f>IFERROR(($F11-$E11)/$F11,"")</f>
        <v/>
      </c>
      <c r="Q11" s="9">
        <f>IF(OR($C11="",$F11=""),"",IF($D11="0-3天",IF($K11&lt;0.7,"触发","未触发"),IF($P11&gt;VLOOKUP($D11,$A$37:$E$42,5,FALSE),"触发","未触发")))</f>
        <v/>
      </c>
      <c r="R11" s="6">
        <f>IF($Q11="触发",VLOOKUP($D11,$A$37:$E$42,4,FALSE),"—")</f>
        <v/>
      </c>
    </row>
    <row r="12">
      <c r="A12" s="22">
        <f>IF(Pickup追踪!K3="","",Pickup追踪!K3)</f>
        <v/>
      </c>
      <c r="B12" s="9">
        <f>IF($A12="","",CHOOSE(WEEKDAY(A12,2),"周一","周二","周三","周四","周五","周六","周日"))</f>
        <v/>
      </c>
      <c r="C12" s="20" t="n">
        <v>81</v>
      </c>
      <c r="D12" s="9">
        <f>IF($C12="","",IF($C12&lt;=3,"0-3天",IF($C12&lt;=7,"4-7天",IF($C12&lt;=14,"8-14天",IF($C12&lt;=30,"15-30天",IF($C12&lt;=60,"31-60天","&gt;60天"))))))</f>
        <v/>
      </c>
      <c r="E12" s="21">
        <f>IFERROR(Pickup追踪!K12,"")</f>
        <v/>
      </c>
      <c r="F12" s="21">
        <f>IFERROR(去年同期对照!K4,"")</f>
        <v/>
      </c>
      <c r="G12" s="21">
        <f>IFERROR(去年同期对照!K12,"")</f>
        <v/>
      </c>
      <c r="H12" s="23">
        <f>IFERROR(($E12-$F12)/$F12,"")</f>
        <v/>
      </c>
      <c r="I12" s="24">
        <f>IFERROR($G12*(1+$H12),"")</f>
        <v/>
      </c>
      <c r="J12" s="20" t="n">
        <v>320</v>
      </c>
      <c r="K12" s="23">
        <f>IFERROR($I12/$J12,"")</f>
        <v/>
      </c>
      <c r="L12" s="25" t="n">
        <v>0.78</v>
      </c>
      <c r="M12" s="24">
        <f>IFERROR(($K12-$L12)*100,"")</f>
        <v/>
      </c>
      <c r="N12" s="6">
        <f>IFERROR(VLOOKUP($D12,$A$37:$E$42,2,FALSE),"")</f>
        <v/>
      </c>
      <c r="O12" s="6">
        <f>IFERROR(VLOOKUP($D12,$A$37:$E$42,3,FALSE),"")</f>
        <v/>
      </c>
      <c r="P12" s="23">
        <f>IFERROR(($F12-$E12)/$F12,"")</f>
        <v/>
      </c>
      <c r="Q12" s="9">
        <f>IF(OR($C12="",$F12=""),"",IF($D12="0-3天",IF($K12&lt;0.7,"触发","未触发"),IF($P12&gt;VLOOKUP($D12,$A$37:$E$42,5,FALSE),"触发","未触发")))</f>
        <v/>
      </c>
      <c r="R12" s="6">
        <f>IF($Q12="触发",VLOOKUP($D12,$A$37:$E$42,4,FALSE),"—")</f>
        <v/>
      </c>
    </row>
    <row r="13">
      <c r="A13" s="22">
        <f>IF(Pickup追踪!L3="","",Pickup追踪!L3)</f>
        <v/>
      </c>
      <c r="B13" s="9">
        <f>IF($A13="","",CHOOSE(WEEKDAY(A13,2),"周一","周二","周三","周四","周五","周六","周日"))</f>
        <v/>
      </c>
      <c r="C13" s="20" t="n">
        <v>80</v>
      </c>
      <c r="D13" s="9">
        <f>IF($C13="","",IF($C13&lt;=3,"0-3天",IF($C13&lt;=7,"4-7天",IF($C13&lt;=14,"8-14天",IF($C13&lt;=30,"15-30天",IF($C13&lt;=60,"31-60天","&gt;60天"))))))</f>
        <v/>
      </c>
      <c r="E13" s="21">
        <f>IFERROR(Pickup追踪!L12,"")</f>
        <v/>
      </c>
      <c r="F13" s="21">
        <f>IFERROR(去年同期对照!L4,"")</f>
        <v/>
      </c>
      <c r="G13" s="21">
        <f>IFERROR(去年同期对照!L12,"")</f>
        <v/>
      </c>
      <c r="H13" s="23">
        <f>IFERROR(($E13-$F13)/$F13,"")</f>
        <v/>
      </c>
      <c r="I13" s="24">
        <f>IFERROR($G13*(1+$H13),"")</f>
        <v/>
      </c>
      <c r="J13" s="20" t="n">
        <v>320</v>
      </c>
      <c r="K13" s="23">
        <f>IFERROR($I13/$J13,"")</f>
        <v/>
      </c>
      <c r="L13" s="25" t="n">
        <v>0.78</v>
      </c>
      <c r="M13" s="24">
        <f>IFERROR(($K13-$L13)*100,"")</f>
        <v/>
      </c>
      <c r="N13" s="6">
        <f>IFERROR(VLOOKUP($D13,$A$37:$E$42,2,FALSE),"")</f>
        <v/>
      </c>
      <c r="O13" s="6">
        <f>IFERROR(VLOOKUP($D13,$A$37:$E$42,3,FALSE),"")</f>
        <v/>
      </c>
      <c r="P13" s="23">
        <f>IFERROR(($F13-$E13)/$F13,"")</f>
        <v/>
      </c>
      <c r="Q13" s="9">
        <f>IF(OR($C13="",$F13=""),"",IF($D13="0-3天",IF($K13&lt;0.7,"触发","未触发"),IF($P13&gt;VLOOKUP($D13,$A$37:$E$42,5,FALSE),"触发","未触发")))</f>
        <v/>
      </c>
      <c r="R13" s="6">
        <f>IF($Q13="触发",VLOOKUP($D13,$A$37:$E$42,4,FALSE),"—")</f>
        <v/>
      </c>
    </row>
    <row r="14">
      <c r="A14" s="22">
        <f>IF(Pickup追踪!M3="","",Pickup追踪!M3)</f>
        <v/>
      </c>
      <c r="B14" s="9">
        <f>IF($A14="","",CHOOSE(WEEKDAY(A14,2),"周一","周二","周三","周四","周五","周六","周日"))</f>
        <v/>
      </c>
      <c r="C14" s="20" t="n">
        <v>79</v>
      </c>
      <c r="D14" s="9">
        <f>IF($C14="","",IF($C14&lt;=3,"0-3天",IF($C14&lt;=7,"4-7天",IF($C14&lt;=14,"8-14天",IF($C14&lt;=30,"15-30天",IF($C14&lt;=60,"31-60天","&gt;60天"))))))</f>
        <v/>
      </c>
      <c r="E14" s="21">
        <f>IFERROR(Pickup追踪!M12,"")</f>
        <v/>
      </c>
      <c r="F14" s="21">
        <f>IFERROR(去年同期对照!M4,"")</f>
        <v/>
      </c>
      <c r="G14" s="21">
        <f>IFERROR(去年同期对照!M12,"")</f>
        <v/>
      </c>
      <c r="H14" s="23">
        <f>IFERROR(($E14-$F14)/$F14,"")</f>
        <v/>
      </c>
      <c r="I14" s="24">
        <f>IFERROR($G14*(1+$H14),"")</f>
        <v/>
      </c>
      <c r="J14" s="20" t="n">
        <v>320</v>
      </c>
      <c r="K14" s="23">
        <f>IFERROR($I14/$J14,"")</f>
        <v/>
      </c>
      <c r="L14" s="25" t="n">
        <v>0.78</v>
      </c>
      <c r="M14" s="24">
        <f>IFERROR(($K14-$L14)*100,"")</f>
        <v/>
      </c>
      <c r="N14" s="6">
        <f>IFERROR(VLOOKUP($D14,$A$37:$E$42,2,FALSE),"")</f>
        <v/>
      </c>
      <c r="O14" s="6">
        <f>IFERROR(VLOOKUP($D14,$A$37:$E$42,3,FALSE),"")</f>
        <v/>
      </c>
      <c r="P14" s="23">
        <f>IFERROR(($F14-$E14)/$F14,"")</f>
        <v/>
      </c>
      <c r="Q14" s="9">
        <f>IF(OR($C14="",$F14=""),"",IF($D14="0-3天",IF($K14&lt;0.7,"触发","未触发"),IF($P14&gt;VLOOKUP($D14,$A$37:$E$42,5,FALSE),"触发","未触发")))</f>
        <v/>
      </c>
      <c r="R14" s="6">
        <f>IF($Q14="触发",VLOOKUP($D14,$A$37:$E$42,4,FALSE),"—")</f>
        <v/>
      </c>
    </row>
    <row r="15">
      <c r="A15" s="22">
        <f>IF(Pickup追踪!N3="","",Pickup追踪!N3)</f>
        <v/>
      </c>
      <c r="B15" s="9">
        <f>IF($A15="","",CHOOSE(WEEKDAY(A15,2),"周一","周二","周三","周四","周五","周六","周日"))</f>
        <v/>
      </c>
      <c r="C15" s="20" t="n">
        <v>78</v>
      </c>
      <c r="D15" s="9">
        <f>IF($C15="","",IF($C15&lt;=3,"0-3天",IF($C15&lt;=7,"4-7天",IF($C15&lt;=14,"8-14天",IF($C15&lt;=30,"15-30天",IF($C15&lt;=60,"31-60天","&gt;60天"))))))</f>
        <v/>
      </c>
      <c r="E15" s="21">
        <f>IFERROR(Pickup追踪!N12,"")</f>
        <v/>
      </c>
      <c r="F15" s="21">
        <f>IFERROR(去年同期对照!N4,"")</f>
        <v/>
      </c>
      <c r="G15" s="21">
        <f>IFERROR(去年同期对照!N12,"")</f>
        <v/>
      </c>
      <c r="H15" s="23">
        <f>IFERROR(($E15-$F15)/$F15,"")</f>
        <v/>
      </c>
      <c r="I15" s="24">
        <f>IFERROR($G15*(1+$H15),"")</f>
        <v/>
      </c>
      <c r="J15" s="20" t="n">
        <v>320</v>
      </c>
      <c r="K15" s="23">
        <f>IFERROR($I15/$J15,"")</f>
        <v/>
      </c>
      <c r="L15" s="25" t="n">
        <v>0.88</v>
      </c>
      <c r="M15" s="24">
        <f>IFERROR(($K15-$L15)*100,"")</f>
        <v/>
      </c>
      <c r="N15" s="6">
        <f>IFERROR(VLOOKUP($D15,$A$37:$E$42,2,FALSE),"")</f>
        <v/>
      </c>
      <c r="O15" s="6">
        <f>IFERROR(VLOOKUP($D15,$A$37:$E$42,3,FALSE),"")</f>
        <v/>
      </c>
      <c r="P15" s="23">
        <f>IFERROR(($F15-$E15)/$F15,"")</f>
        <v/>
      </c>
      <c r="Q15" s="9">
        <f>IF(OR($C15="",$F15=""),"",IF($D15="0-3天",IF($K15&lt;0.7,"触发","未触发"),IF($P15&gt;VLOOKUP($D15,$A$37:$E$42,5,FALSE),"触发","未触发")))</f>
        <v/>
      </c>
      <c r="R15" s="6">
        <f>IF($Q15="触发",VLOOKUP($D15,$A$37:$E$42,4,FALSE),"—")</f>
        <v/>
      </c>
    </row>
    <row r="16">
      <c r="A16" s="22">
        <f>IF(Pickup追踪!O3="","",Pickup追踪!O3)</f>
        <v/>
      </c>
      <c r="B16" s="9">
        <f>IF($A16="","",CHOOSE(WEEKDAY(A16,2),"周一","周二","周三","周四","周五","周六","周日"))</f>
        <v/>
      </c>
      <c r="C16" s="20" t="n">
        <v>77</v>
      </c>
      <c r="D16" s="9">
        <f>IF($C16="","",IF($C16&lt;=3,"0-3天",IF($C16&lt;=7,"4-7天",IF($C16&lt;=14,"8-14天",IF($C16&lt;=30,"15-30天",IF($C16&lt;=60,"31-60天","&gt;60天"))))))</f>
        <v/>
      </c>
      <c r="E16" s="21">
        <f>IFERROR(Pickup追踪!O12,"")</f>
        <v/>
      </c>
      <c r="F16" s="21">
        <f>IFERROR(去年同期对照!O4,"")</f>
        <v/>
      </c>
      <c r="G16" s="21">
        <f>IFERROR(去年同期对照!O12,"")</f>
        <v/>
      </c>
      <c r="H16" s="23">
        <f>IFERROR(($E16-$F16)/$F16,"")</f>
        <v/>
      </c>
      <c r="I16" s="24">
        <f>IFERROR($G16*(1+$H16),"")</f>
        <v/>
      </c>
      <c r="J16" s="20" t="n">
        <v>320</v>
      </c>
      <c r="K16" s="23">
        <f>IFERROR($I16/$J16,"")</f>
        <v/>
      </c>
      <c r="L16" s="25" t="n">
        <v>0.88</v>
      </c>
      <c r="M16" s="24">
        <f>IFERROR(($K16-$L16)*100,"")</f>
        <v/>
      </c>
      <c r="N16" s="6">
        <f>IFERROR(VLOOKUP($D16,$A$37:$E$42,2,FALSE),"")</f>
        <v/>
      </c>
      <c r="O16" s="6">
        <f>IFERROR(VLOOKUP($D16,$A$37:$E$42,3,FALSE),"")</f>
        <v/>
      </c>
      <c r="P16" s="23">
        <f>IFERROR(($F16-$E16)/$F16,"")</f>
        <v/>
      </c>
      <c r="Q16" s="9">
        <f>IF(OR($C16="",$F16=""),"",IF($D16="0-3天",IF($K16&lt;0.7,"触发","未触发"),IF($P16&gt;VLOOKUP($D16,$A$37:$E$42,5,FALSE),"触发","未触发")))</f>
        <v/>
      </c>
      <c r="R16" s="6">
        <f>IF($Q16="触发",VLOOKUP($D16,$A$37:$E$42,4,FALSE),"—")</f>
        <v/>
      </c>
    </row>
    <row r="17">
      <c r="A17" s="22">
        <f>IF(Pickup追踪!P3="","",Pickup追踪!P3)</f>
        <v/>
      </c>
      <c r="B17" s="9">
        <f>IF($A17="","",CHOOSE(WEEKDAY(A17,2),"周一","周二","周三","周四","周五","周六","周日"))</f>
        <v/>
      </c>
      <c r="C17" s="20" t="n">
        <v>76</v>
      </c>
      <c r="D17" s="9">
        <f>IF($C17="","",IF($C17&lt;=3,"0-3天",IF($C17&lt;=7,"4-7天",IF($C17&lt;=14,"8-14天",IF($C17&lt;=30,"15-30天",IF($C17&lt;=60,"31-60天","&gt;60天"))))))</f>
        <v/>
      </c>
      <c r="E17" s="21">
        <f>IFERROR(Pickup追踪!P12,"")</f>
        <v/>
      </c>
      <c r="F17" s="21">
        <f>IFERROR(去年同期对照!P4,"")</f>
        <v/>
      </c>
      <c r="G17" s="21">
        <f>IFERROR(去年同期对照!P12,"")</f>
        <v/>
      </c>
      <c r="H17" s="23">
        <f>IFERROR(($E17-$F17)/$F17,"")</f>
        <v/>
      </c>
      <c r="I17" s="24">
        <f>IFERROR($G17*(1+$H17),"")</f>
        <v/>
      </c>
      <c r="J17" s="20" t="n">
        <v>320</v>
      </c>
      <c r="K17" s="23">
        <f>IFERROR($I17/$J17,"")</f>
        <v/>
      </c>
      <c r="L17" s="25" t="n">
        <v>0.78</v>
      </c>
      <c r="M17" s="24">
        <f>IFERROR(($K17-$L17)*100,"")</f>
        <v/>
      </c>
      <c r="N17" s="6">
        <f>IFERROR(VLOOKUP($D17,$A$37:$E$42,2,FALSE),"")</f>
        <v/>
      </c>
      <c r="O17" s="6">
        <f>IFERROR(VLOOKUP($D17,$A$37:$E$42,3,FALSE),"")</f>
        <v/>
      </c>
      <c r="P17" s="23">
        <f>IFERROR(($F17-$E17)/$F17,"")</f>
        <v/>
      </c>
      <c r="Q17" s="9">
        <f>IF(OR($C17="",$F17=""),"",IF($D17="0-3天",IF($K17&lt;0.7,"触发","未触发"),IF($P17&gt;VLOOKUP($D17,$A$37:$E$42,5,FALSE),"触发","未触发")))</f>
        <v/>
      </c>
      <c r="R17" s="6">
        <f>IF($Q17="触发",VLOOKUP($D17,$A$37:$E$42,4,FALSE),"—")</f>
        <v/>
      </c>
    </row>
    <row r="18">
      <c r="A18" s="22">
        <f>IF(Pickup追踪!Q3="","",Pickup追踪!Q3)</f>
        <v/>
      </c>
      <c r="B18" s="9">
        <f>IF($A18="","",CHOOSE(WEEKDAY(A18,2),"周一","周二","周三","周四","周五","周六","周日"))</f>
        <v/>
      </c>
      <c r="C18" s="20" t="n">
        <v>75</v>
      </c>
      <c r="D18" s="9">
        <f>IF($C18="","",IF($C18&lt;=3,"0-3天",IF($C18&lt;=7,"4-7天",IF($C18&lt;=14,"8-14天",IF($C18&lt;=30,"15-30天",IF($C18&lt;=60,"31-60天","&gt;60天"))))))</f>
        <v/>
      </c>
      <c r="E18" s="21">
        <f>IFERROR(Pickup追踪!Q12,"")</f>
        <v/>
      </c>
      <c r="F18" s="21">
        <f>IFERROR(去年同期对照!Q4,"")</f>
        <v/>
      </c>
      <c r="G18" s="21">
        <f>IFERROR(去年同期对照!Q12,"")</f>
        <v/>
      </c>
      <c r="H18" s="23">
        <f>IFERROR(($E18-$F18)/$F18,"")</f>
        <v/>
      </c>
      <c r="I18" s="24">
        <f>IFERROR($G18*(1+$H18),"")</f>
        <v/>
      </c>
      <c r="J18" s="20" t="n">
        <v>320</v>
      </c>
      <c r="K18" s="23">
        <f>IFERROR($I18/$J18,"")</f>
        <v/>
      </c>
      <c r="L18" s="25" t="n">
        <v>0.78</v>
      </c>
      <c r="M18" s="24">
        <f>IFERROR(($K18-$L18)*100,"")</f>
        <v/>
      </c>
      <c r="N18" s="6">
        <f>IFERROR(VLOOKUP($D18,$A$37:$E$42,2,FALSE),"")</f>
        <v/>
      </c>
      <c r="O18" s="6">
        <f>IFERROR(VLOOKUP($D18,$A$37:$E$42,3,FALSE),"")</f>
        <v/>
      </c>
      <c r="P18" s="23">
        <f>IFERROR(($F18-$E18)/$F18,"")</f>
        <v/>
      </c>
      <c r="Q18" s="9">
        <f>IF(OR($C18="",$F18=""),"",IF($D18="0-3天",IF($K18&lt;0.7,"触发","未触发"),IF($P18&gt;VLOOKUP($D18,$A$37:$E$42,5,FALSE),"触发","未触发")))</f>
        <v/>
      </c>
      <c r="R18" s="6">
        <f>IF($Q18="触发",VLOOKUP($D18,$A$37:$E$42,4,FALSE),"—")</f>
        <v/>
      </c>
    </row>
    <row r="19">
      <c r="A19" s="22">
        <f>IF(Pickup追踪!R3="","",Pickup追踪!R3)</f>
        <v/>
      </c>
      <c r="B19" s="9">
        <f>IF($A19="","",CHOOSE(WEEKDAY(A19,2),"周一","周二","周三","周四","周五","周六","周日"))</f>
        <v/>
      </c>
      <c r="C19" s="20" t="n">
        <v>74</v>
      </c>
      <c r="D19" s="9">
        <f>IF($C19="","",IF($C19&lt;=3,"0-3天",IF($C19&lt;=7,"4-7天",IF($C19&lt;=14,"8-14天",IF($C19&lt;=30,"15-30天",IF($C19&lt;=60,"31-60天","&gt;60天"))))))</f>
        <v/>
      </c>
      <c r="E19" s="21">
        <f>IFERROR(Pickup追踪!R12,"")</f>
        <v/>
      </c>
      <c r="F19" s="21">
        <f>IFERROR(去年同期对照!R4,"")</f>
        <v/>
      </c>
      <c r="G19" s="21">
        <f>IFERROR(去年同期对照!R12,"")</f>
        <v/>
      </c>
      <c r="H19" s="23">
        <f>IFERROR(($E19-$F19)/$F19,"")</f>
        <v/>
      </c>
      <c r="I19" s="24">
        <f>IFERROR($G19*(1+$H19),"")</f>
        <v/>
      </c>
      <c r="J19" s="20" t="n">
        <v>320</v>
      </c>
      <c r="K19" s="23">
        <f>IFERROR($I19/$J19,"")</f>
        <v/>
      </c>
      <c r="L19" s="25" t="n">
        <v>0.78</v>
      </c>
      <c r="M19" s="24">
        <f>IFERROR(($K19-$L19)*100,"")</f>
        <v/>
      </c>
      <c r="N19" s="6">
        <f>IFERROR(VLOOKUP($D19,$A$37:$E$42,2,FALSE),"")</f>
        <v/>
      </c>
      <c r="O19" s="6">
        <f>IFERROR(VLOOKUP($D19,$A$37:$E$42,3,FALSE),"")</f>
        <v/>
      </c>
      <c r="P19" s="23">
        <f>IFERROR(($F19-$E19)/$F19,"")</f>
        <v/>
      </c>
      <c r="Q19" s="9">
        <f>IF(OR($C19="",$F19=""),"",IF($D19="0-3天",IF($K19&lt;0.7,"触发","未触发"),IF($P19&gt;VLOOKUP($D19,$A$37:$E$42,5,FALSE),"触发","未触发")))</f>
        <v/>
      </c>
      <c r="R19" s="6">
        <f>IF($Q19="触发",VLOOKUP($D19,$A$37:$E$42,4,FALSE),"—")</f>
        <v/>
      </c>
    </row>
    <row r="20">
      <c r="A20" s="22">
        <f>IF(Pickup追踪!S3="","",Pickup追踪!S3)</f>
        <v/>
      </c>
      <c r="B20" s="9">
        <f>IF($A20="","",CHOOSE(WEEKDAY(A20,2),"周一","周二","周三","周四","周五","周六","周日"))</f>
        <v/>
      </c>
      <c r="C20" s="20" t="n">
        <v>73</v>
      </c>
      <c r="D20" s="9">
        <f>IF($C20="","",IF($C20&lt;=3,"0-3天",IF($C20&lt;=7,"4-7天",IF($C20&lt;=14,"8-14天",IF($C20&lt;=30,"15-30天",IF($C20&lt;=60,"31-60天","&gt;60天"))))))</f>
        <v/>
      </c>
      <c r="E20" s="21">
        <f>IFERROR(Pickup追踪!S12,"")</f>
        <v/>
      </c>
      <c r="F20" s="21">
        <f>IFERROR(去年同期对照!S4,"")</f>
        <v/>
      </c>
      <c r="G20" s="21">
        <f>IFERROR(去年同期对照!S12,"")</f>
        <v/>
      </c>
      <c r="H20" s="23">
        <f>IFERROR(($E20-$F20)/$F20,"")</f>
        <v/>
      </c>
      <c r="I20" s="24">
        <f>IFERROR($G20*(1+$H20),"")</f>
        <v/>
      </c>
      <c r="J20" s="20" t="n">
        <v>320</v>
      </c>
      <c r="K20" s="23">
        <f>IFERROR($I20/$J20,"")</f>
        <v/>
      </c>
      <c r="L20" s="25" t="n">
        <v>0.78</v>
      </c>
      <c r="M20" s="24">
        <f>IFERROR(($K20-$L20)*100,"")</f>
        <v/>
      </c>
      <c r="N20" s="6">
        <f>IFERROR(VLOOKUP($D20,$A$37:$E$42,2,FALSE),"")</f>
        <v/>
      </c>
      <c r="O20" s="6">
        <f>IFERROR(VLOOKUP($D20,$A$37:$E$42,3,FALSE),"")</f>
        <v/>
      </c>
      <c r="P20" s="23">
        <f>IFERROR(($F20-$E20)/$F20,"")</f>
        <v/>
      </c>
      <c r="Q20" s="9">
        <f>IF(OR($C20="",$F20=""),"",IF($D20="0-3天",IF($K20&lt;0.7,"触发","未触发"),IF($P20&gt;VLOOKUP($D20,$A$37:$E$42,5,FALSE),"触发","未触发")))</f>
        <v/>
      </c>
      <c r="R20" s="6">
        <f>IF($Q20="触发",VLOOKUP($D20,$A$37:$E$42,4,FALSE),"—")</f>
        <v/>
      </c>
    </row>
    <row r="21">
      <c r="A21" s="22">
        <f>IF(Pickup追踪!T3="","",Pickup追踪!T3)</f>
        <v/>
      </c>
      <c r="B21" s="9">
        <f>IF($A21="","",CHOOSE(WEEKDAY(A21,2),"周一","周二","周三","周四","周五","周六","周日"))</f>
        <v/>
      </c>
      <c r="C21" s="20" t="n">
        <v>72</v>
      </c>
      <c r="D21" s="9">
        <f>IF($C21="","",IF($C21&lt;=3,"0-3天",IF($C21&lt;=7,"4-7天",IF($C21&lt;=14,"8-14天",IF($C21&lt;=30,"15-30天",IF($C21&lt;=60,"31-60天","&gt;60天"))))))</f>
        <v/>
      </c>
      <c r="E21" s="21">
        <f>IFERROR(Pickup追踪!T12,"")</f>
        <v/>
      </c>
      <c r="F21" s="21">
        <f>IFERROR(去年同期对照!T4,"")</f>
        <v/>
      </c>
      <c r="G21" s="21">
        <f>IFERROR(去年同期对照!T12,"")</f>
        <v/>
      </c>
      <c r="H21" s="23">
        <f>IFERROR(($E21-$F21)/$F21,"")</f>
        <v/>
      </c>
      <c r="I21" s="24">
        <f>IFERROR($G21*(1+$H21),"")</f>
        <v/>
      </c>
      <c r="J21" s="20" t="n">
        <v>320</v>
      </c>
      <c r="K21" s="23">
        <f>IFERROR($I21/$J21,"")</f>
        <v/>
      </c>
      <c r="L21" s="25" t="n">
        <v>0.78</v>
      </c>
      <c r="M21" s="24">
        <f>IFERROR(($K21-$L21)*100,"")</f>
        <v/>
      </c>
      <c r="N21" s="6">
        <f>IFERROR(VLOOKUP($D21,$A$37:$E$42,2,FALSE),"")</f>
        <v/>
      </c>
      <c r="O21" s="6">
        <f>IFERROR(VLOOKUP($D21,$A$37:$E$42,3,FALSE),"")</f>
        <v/>
      </c>
      <c r="P21" s="23">
        <f>IFERROR(($F21-$E21)/$F21,"")</f>
        <v/>
      </c>
      <c r="Q21" s="9">
        <f>IF(OR($C21="",$F21=""),"",IF($D21="0-3天",IF($K21&lt;0.7,"触发","未触发"),IF($P21&gt;VLOOKUP($D21,$A$37:$E$42,5,FALSE),"触发","未触发")))</f>
        <v/>
      </c>
      <c r="R21" s="6">
        <f>IF($Q21="触发",VLOOKUP($D21,$A$37:$E$42,4,FALSE),"—")</f>
        <v/>
      </c>
    </row>
    <row r="22">
      <c r="A22" s="22">
        <f>IF(Pickup追踪!U3="","",Pickup追踪!U3)</f>
        <v/>
      </c>
      <c r="B22" s="9">
        <f>IF($A22="","",CHOOSE(WEEKDAY(A22,2),"周一","周二","周三","周四","周五","周六","周日"))</f>
        <v/>
      </c>
      <c r="C22" s="20" t="n">
        <v>71</v>
      </c>
      <c r="D22" s="9">
        <f>IF($C22="","",IF($C22&lt;=3,"0-3天",IF($C22&lt;=7,"4-7天",IF($C22&lt;=14,"8-14天",IF($C22&lt;=30,"15-30天",IF($C22&lt;=60,"31-60天","&gt;60天"))))))</f>
        <v/>
      </c>
      <c r="E22" s="21">
        <f>IFERROR(Pickup追踪!U12,"")</f>
        <v/>
      </c>
      <c r="F22" s="21">
        <f>IFERROR(去年同期对照!U4,"")</f>
        <v/>
      </c>
      <c r="G22" s="21">
        <f>IFERROR(去年同期对照!U12,"")</f>
        <v/>
      </c>
      <c r="H22" s="23">
        <f>IFERROR(($E22-$F22)/$F22,"")</f>
        <v/>
      </c>
      <c r="I22" s="24">
        <f>IFERROR($G22*(1+$H22),"")</f>
        <v/>
      </c>
      <c r="J22" s="20" t="n">
        <v>320</v>
      </c>
      <c r="K22" s="23">
        <f>IFERROR($I22/$J22,"")</f>
        <v/>
      </c>
      <c r="L22" s="25" t="n">
        <v>0.88</v>
      </c>
      <c r="M22" s="24">
        <f>IFERROR(($K22-$L22)*100,"")</f>
        <v/>
      </c>
      <c r="N22" s="6">
        <f>IFERROR(VLOOKUP($D22,$A$37:$E$42,2,FALSE),"")</f>
        <v/>
      </c>
      <c r="O22" s="6">
        <f>IFERROR(VLOOKUP($D22,$A$37:$E$42,3,FALSE),"")</f>
        <v/>
      </c>
      <c r="P22" s="23">
        <f>IFERROR(($F22-$E22)/$F22,"")</f>
        <v/>
      </c>
      <c r="Q22" s="9">
        <f>IF(OR($C22="",$F22=""),"",IF($D22="0-3天",IF($K22&lt;0.7,"触发","未触发"),IF($P22&gt;VLOOKUP($D22,$A$37:$E$42,5,FALSE),"触发","未触发")))</f>
        <v/>
      </c>
      <c r="R22" s="6">
        <f>IF($Q22="触发",VLOOKUP($D22,$A$37:$E$42,4,FALSE),"—")</f>
        <v/>
      </c>
    </row>
    <row r="23">
      <c r="A23" s="22">
        <f>IF(Pickup追踪!V3="","",Pickup追踪!V3)</f>
        <v/>
      </c>
      <c r="B23" s="9">
        <f>IF($A23="","",CHOOSE(WEEKDAY(A23,2),"周一","周二","周三","周四","周五","周六","周日"))</f>
        <v/>
      </c>
      <c r="C23" s="20" t="n">
        <v>70</v>
      </c>
      <c r="D23" s="9">
        <f>IF($C23="","",IF($C23&lt;=3,"0-3天",IF($C23&lt;=7,"4-7天",IF($C23&lt;=14,"8-14天",IF($C23&lt;=30,"15-30天",IF($C23&lt;=60,"31-60天","&gt;60天"))))))</f>
        <v/>
      </c>
      <c r="E23" s="21">
        <f>IFERROR(Pickup追踪!V12,"")</f>
        <v/>
      </c>
      <c r="F23" s="21">
        <f>IFERROR(去年同期对照!V4,"")</f>
        <v/>
      </c>
      <c r="G23" s="21">
        <f>IFERROR(去年同期对照!V12,"")</f>
        <v/>
      </c>
      <c r="H23" s="23">
        <f>IFERROR(($E23-$F23)/$F23,"")</f>
        <v/>
      </c>
      <c r="I23" s="24">
        <f>IFERROR($G23*(1+$H23),"")</f>
        <v/>
      </c>
      <c r="J23" s="20" t="n">
        <v>320</v>
      </c>
      <c r="K23" s="23">
        <f>IFERROR($I23/$J23,"")</f>
        <v/>
      </c>
      <c r="L23" s="25" t="n">
        <v>0.88</v>
      </c>
      <c r="M23" s="24">
        <f>IFERROR(($K23-$L23)*100,"")</f>
        <v/>
      </c>
      <c r="N23" s="6">
        <f>IFERROR(VLOOKUP($D23,$A$37:$E$42,2,FALSE),"")</f>
        <v/>
      </c>
      <c r="O23" s="6">
        <f>IFERROR(VLOOKUP($D23,$A$37:$E$42,3,FALSE),"")</f>
        <v/>
      </c>
      <c r="P23" s="23">
        <f>IFERROR(($F23-$E23)/$F23,"")</f>
        <v/>
      </c>
      <c r="Q23" s="9">
        <f>IF(OR($C23="",$F23=""),"",IF($D23="0-3天",IF($K23&lt;0.7,"触发","未触发"),IF($P23&gt;VLOOKUP($D23,$A$37:$E$42,5,FALSE),"触发","未触发")))</f>
        <v/>
      </c>
      <c r="R23" s="6">
        <f>IF($Q23="触发",VLOOKUP($D23,$A$37:$E$42,4,FALSE),"—")</f>
        <v/>
      </c>
    </row>
    <row r="24">
      <c r="A24" s="22">
        <f>IF(Pickup追踪!W3="","",Pickup追踪!W3)</f>
        <v/>
      </c>
      <c r="B24" s="9">
        <f>IF($A24="","",CHOOSE(WEEKDAY(A24,2),"周一","周二","周三","周四","周五","周六","周日"))</f>
        <v/>
      </c>
      <c r="C24" s="20" t="n">
        <v>69</v>
      </c>
      <c r="D24" s="9">
        <f>IF($C24="","",IF($C24&lt;=3,"0-3天",IF($C24&lt;=7,"4-7天",IF($C24&lt;=14,"8-14天",IF($C24&lt;=30,"15-30天",IF($C24&lt;=60,"31-60天","&gt;60天"))))))</f>
        <v/>
      </c>
      <c r="E24" s="21">
        <f>IFERROR(Pickup追踪!W12,"")</f>
        <v/>
      </c>
      <c r="F24" s="21">
        <f>IFERROR(去年同期对照!W4,"")</f>
        <v/>
      </c>
      <c r="G24" s="21">
        <f>IFERROR(去年同期对照!W12,"")</f>
        <v/>
      </c>
      <c r="H24" s="23">
        <f>IFERROR(($E24-$F24)/$F24,"")</f>
        <v/>
      </c>
      <c r="I24" s="24">
        <f>IFERROR($G24*(1+$H24),"")</f>
        <v/>
      </c>
      <c r="J24" s="20" t="n">
        <v>320</v>
      </c>
      <c r="K24" s="23">
        <f>IFERROR($I24/$J24,"")</f>
        <v/>
      </c>
      <c r="L24" s="25" t="n">
        <v>0.78</v>
      </c>
      <c r="M24" s="24">
        <f>IFERROR(($K24-$L24)*100,"")</f>
        <v/>
      </c>
      <c r="N24" s="6">
        <f>IFERROR(VLOOKUP($D24,$A$37:$E$42,2,FALSE),"")</f>
        <v/>
      </c>
      <c r="O24" s="6">
        <f>IFERROR(VLOOKUP($D24,$A$37:$E$42,3,FALSE),"")</f>
        <v/>
      </c>
      <c r="P24" s="23">
        <f>IFERROR(($F24-$E24)/$F24,"")</f>
        <v/>
      </c>
      <c r="Q24" s="9">
        <f>IF(OR($C24="",$F24=""),"",IF($D24="0-3天",IF($K24&lt;0.7,"触发","未触发"),IF($P24&gt;VLOOKUP($D24,$A$37:$E$42,5,FALSE),"触发","未触发")))</f>
        <v/>
      </c>
      <c r="R24" s="6">
        <f>IF($Q24="触发",VLOOKUP($D24,$A$37:$E$42,4,FALSE),"—")</f>
        <v/>
      </c>
    </row>
    <row r="25">
      <c r="A25" s="22">
        <f>IF(Pickup追踪!X3="","",Pickup追踪!X3)</f>
        <v/>
      </c>
      <c r="B25" s="9">
        <f>IF($A25="","",CHOOSE(WEEKDAY(A25,2),"周一","周二","周三","周四","周五","周六","周日"))</f>
        <v/>
      </c>
      <c r="C25" s="20" t="n">
        <v>68</v>
      </c>
      <c r="D25" s="9">
        <f>IF($C25="","",IF($C25&lt;=3,"0-3天",IF($C25&lt;=7,"4-7天",IF($C25&lt;=14,"8-14天",IF($C25&lt;=30,"15-30天",IF($C25&lt;=60,"31-60天","&gt;60天"))))))</f>
        <v/>
      </c>
      <c r="E25" s="21">
        <f>IFERROR(Pickup追踪!X12,"")</f>
        <v/>
      </c>
      <c r="F25" s="21">
        <f>IFERROR(去年同期对照!X4,"")</f>
        <v/>
      </c>
      <c r="G25" s="21">
        <f>IFERROR(去年同期对照!X12,"")</f>
        <v/>
      </c>
      <c r="H25" s="23">
        <f>IFERROR(($E25-$F25)/$F25,"")</f>
        <v/>
      </c>
      <c r="I25" s="24">
        <f>IFERROR($G25*(1+$H25),"")</f>
        <v/>
      </c>
      <c r="J25" s="20" t="n">
        <v>320</v>
      </c>
      <c r="K25" s="23">
        <f>IFERROR($I25/$J25,"")</f>
        <v/>
      </c>
      <c r="L25" s="25" t="n">
        <v>0.78</v>
      </c>
      <c r="M25" s="24">
        <f>IFERROR(($K25-$L25)*100,"")</f>
        <v/>
      </c>
      <c r="N25" s="6">
        <f>IFERROR(VLOOKUP($D25,$A$37:$E$42,2,FALSE),"")</f>
        <v/>
      </c>
      <c r="O25" s="6">
        <f>IFERROR(VLOOKUP($D25,$A$37:$E$42,3,FALSE),"")</f>
        <v/>
      </c>
      <c r="P25" s="23">
        <f>IFERROR(($F25-$E25)/$F25,"")</f>
        <v/>
      </c>
      <c r="Q25" s="9">
        <f>IF(OR($C25="",$F25=""),"",IF($D25="0-3天",IF($K25&lt;0.7,"触发","未触发"),IF($P25&gt;VLOOKUP($D25,$A$37:$E$42,5,FALSE),"触发","未触发")))</f>
        <v/>
      </c>
      <c r="R25" s="6">
        <f>IF($Q25="触发",VLOOKUP($D25,$A$37:$E$42,4,FALSE),"—")</f>
        <v/>
      </c>
    </row>
    <row r="26">
      <c r="A26" s="22">
        <f>IF(Pickup追踪!Y3="","",Pickup追踪!Y3)</f>
        <v/>
      </c>
      <c r="B26" s="9">
        <f>IF($A26="","",CHOOSE(WEEKDAY(A26,2),"周一","周二","周三","周四","周五","周六","周日"))</f>
        <v/>
      </c>
      <c r="C26" s="20" t="n">
        <v>67</v>
      </c>
      <c r="D26" s="9">
        <f>IF($C26="","",IF($C26&lt;=3,"0-3天",IF($C26&lt;=7,"4-7天",IF($C26&lt;=14,"8-14天",IF($C26&lt;=30,"15-30天",IF($C26&lt;=60,"31-60天","&gt;60天"))))))</f>
        <v/>
      </c>
      <c r="E26" s="21">
        <f>IFERROR(Pickup追踪!Y12,"")</f>
        <v/>
      </c>
      <c r="F26" s="21">
        <f>IFERROR(去年同期对照!Y4,"")</f>
        <v/>
      </c>
      <c r="G26" s="21">
        <f>IFERROR(去年同期对照!Y12,"")</f>
        <v/>
      </c>
      <c r="H26" s="23">
        <f>IFERROR(($E26-$F26)/$F26,"")</f>
        <v/>
      </c>
      <c r="I26" s="24">
        <f>IFERROR($G26*(1+$H26),"")</f>
        <v/>
      </c>
      <c r="J26" s="20" t="n">
        <v>320</v>
      </c>
      <c r="K26" s="23">
        <f>IFERROR($I26/$J26,"")</f>
        <v/>
      </c>
      <c r="L26" s="25" t="n">
        <v>0.78</v>
      </c>
      <c r="M26" s="24">
        <f>IFERROR(($K26-$L26)*100,"")</f>
        <v/>
      </c>
      <c r="N26" s="6">
        <f>IFERROR(VLOOKUP($D26,$A$37:$E$42,2,FALSE),"")</f>
        <v/>
      </c>
      <c r="O26" s="6">
        <f>IFERROR(VLOOKUP($D26,$A$37:$E$42,3,FALSE),"")</f>
        <v/>
      </c>
      <c r="P26" s="23">
        <f>IFERROR(($F26-$E26)/$F26,"")</f>
        <v/>
      </c>
      <c r="Q26" s="9">
        <f>IF(OR($C26="",$F26=""),"",IF($D26="0-3天",IF($K26&lt;0.7,"触发","未触发"),IF($P26&gt;VLOOKUP($D26,$A$37:$E$42,5,FALSE),"触发","未触发")))</f>
        <v/>
      </c>
      <c r="R26" s="6">
        <f>IF($Q26="触发",VLOOKUP($D26,$A$37:$E$42,4,FALSE),"—")</f>
        <v/>
      </c>
    </row>
    <row r="27">
      <c r="A27" s="22">
        <f>IF(Pickup追踪!Z3="","",Pickup追踪!Z3)</f>
        <v/>
      </c>
      <c r="B27" s="9">
        <f>IF($A27="","",CHOOSE(WEEKDAY(A27,2),"周一","周二","周三","周四","周五","周六","周日"))</f>
        <v/>
      </c>
      <c r="C27" s="20" t="n">
        <v>66</v>
      </c>
      <c r="D27" s="9">
        <f>IF($C27="","",IF($C27&lt;=3,"0-3天",IF($C27&lt;=7,"4-7天",IF($C27&lt;=14,"8-14天",IF($C27&lt;=30,"15-30天",IF($C27&lt;=60,"31-60天","&gt;60天"))))))</f>
        <v/>
      </c>
      <c r="E27" s="21">
        <f>IFERROR(Pickup追踪!Z12,"")</f>
        <v/>
      </c>
      <c r="F27" s="21">
        <f>IFERROR(去年同期对照!Z4,"")</f>
        <v/>
      </c>
      <c r="G27" s="21">
        <f>IFERROR(去年同期对照!Z12,"")</f>
        <v/>
      </c>
      <c r="H27" s="23">
        <f>IFERROR(($E27-$F27)/$F27,"")</f>
        <v/>
      </c>
      <c r="I27" s="24">
        <f>IFERROR($G27*(1+$H27),"")</f>
        <v/>
      </c>
      <c r="J27" s="20" t="n">
        <v>320</v>
      </c>
      <c r="K27" s="23">
        <f>IFERROR($I27/$J27,"")</f>
        <v/>
      </c>
      <c r="L27" s="25" t="n">
        <v>0.78</v>
      </c>
      <c r="M27" s="24">
        <f>IFERROR(($K27-$L27)*100,"")</f>
        <v/>
      </c>
      <c r="N27" s="6">
        <f>IFERROR(VLOOKUP($D27,$A$37:$E$42,2,FALSE),"")</f>
        <v/>
      </c>
      <c r="O27" s="6">
        <f>IFERROR(VLOOKUP($D27,$A$37:$E$42,3,FALSE),"")</f>
        <v/>
      </c>
      <c r="P27" s="23">
        <f>IFERROR(($F27-$E27)/$F27,"")</f>
        <v/>
      </c>
      <c r="Q27" s="9">
        <f>IF(OR($C27="",$F27=""),"",IF($D27="0-3天",IF($K27&lt;0.7,"触发","未触发"),IF($P27&gt;VLOOKUP($D27,$A$37:$E$42,5,FALSE),"触发","未触发")))</f>
        <v/>
      </c>
      <c r="R27" s="6">
        <f>IF($Q27="触发",VLOOKUP($D27,$A$37:$E$42,4,FALSE),"—")</f>
        <v/>
      </c>
    </row>
    <row r="28">
      <c r="A28" s="22">
        <f>IF(Pickup追踪!AA3="","",Pickup追踪!AA3)</f>
        <v/>
      </c>
      <c r="B28" s="9">
        <f>IF($A28="","",CHOOSE(WEEKDAY(A28,2),"周一","周二","周三","周四","周五","周六","周日"))</f>
        <v/>
      </c>
      <c r="C28" s="20" t="n">
        <v>65</v>
      </c>
      <c r="D28" s="9">
        <f>IF($C28="","",IF($C28&lt;=3,"0-3天",IF($C28&lt;=7,"4-7天",IF($C28&lt;=14,"8-14天",IF($C28&lt;=30,"15-30天",IF($C28&lt;=60,"31-60天","&gt;60天"))))))</f>
        <v/>
      </c>
      <c r="E28" s="21">
        <f>IFERROR(Pickup追踪!AA12,"")</f>
        <v/>
      </c>
      <c r="F28" s="21">
        <f>IFERROR(去年同期对照!AA4,"")</f>
        <v/>
      </c>
      <c r="G28" s="21">
        <f>IFERROR(去年同期对照!AA12,"")</f>
        <v/>
      </c>
      <c r="H28" s="23">
        <f>IFERROR(($E28-$F28)/$F28,"")</f>
        <v/>
      </c>
      <c r="I28" s="24">
        <f>IFERROR($G28*(1+$H28),"")</f>
        <v/>
      </c>
      <c r="J28" s="20" t="n">
        <v>320</v>
      </c>
      <c r="K28" s="23">
        <f>IFERROR($I28/$J28,"")</f>
        <v/>
      </c>
      <c r="L28" s="25" t="n">
        <v>0.78</v>
      </c>
      <c r="M28" s="24">
        <f>IFERROR(($K28-$L28)*100,"")</f>
        <v/>
      </c>
      <c r="N28" s="6">
        <f>IFERROR(VLOOKUP($D28,$A$37:$E$42,2,FALSE),"")</f>
        <v/>
      </c>
      <c r="O28" s="6">
        <f>IFERROR(VLOOKUP($D28,$A$37:$E$42,3,FALSE),"")</f>
        <v/>
      </c>
      <c r="P28" s="23">
        <f>IFERROR(($F28-$E28)/$F28,"")</f>
        <v/>
      </c>
      <c r="Q28" s="9">
        <f>IF(OR($C28="",$F28=""),"",IF($D28="0-3天",IF($K28&lt;0.7,"触发","未触发"),IF($P28&gt;VLOOKUP($D28,$A$37:$E$42,5,FALSE),"触发","未触发")))</f>
        <v/>
      </c>
      <c r="R28" s="6">
        <f>IF($Q28="触发",VLOOKUP($D28,$A$37:$E$42,4,FALSE),"—")</f>
        <v/>
      </c>
    </row>
    <row r="29">
      <c r="A29" s="22">
        <f>IF(Pickup追踪!AB3="","",Pickup追踪!AB3)</f>
        <v/>
      </c>
      <c r="B29" s="9">
        <f>IF($A29="","",CHOOSE(WEEKDAY(A29,2),"周一","周二","周三","周四","周五","周六","周日"))</f>
        <v/>
      </c>
      <c r="C29" s="20" t="n">
        <v>64</v>
      </c>
      <c r="D29" s="9">
        <f>IF($C29="","",IF($C29&lt;=3,"0-3天",IF($C29&lt;=7,"4-7天",IF($C29&lt;=14,"8-14天",IF($C29&lt;=30,"15-30天",IF($C29&lt;=60,"31-60天","&gt;60天"))))))</f>
        <v/>
      </c>
      <c r="E29" s="21">
        <f>IFERROR(Pickup追踪!AB12,"")</f>
        <v/>
      </c>
      <c r="F29" s="21">
        <f>IFERROR(去年同期对照!AB4,"")</f>
        <v/>
      </c>
      <c r="G29" s="21">
        <f>IFERROR(去年同期对照!AB12,"")</f>
        <v/>
      </c>
      <c r="H29" s="23">
        <f>IFERROR(($E29-$F29)/$F29,"")</f>
        <v/>
      </c>
      <c r="I29" s="24">
        <f>IFERROR($G29*(1+$H29),"")</f>
        <v/>
      </c>
      <c r="J29" s="20" t="n">
        <v>320</v>
      </c>
      <c r="K29" s="23">
        <f>IFERROR($I29/$J29,"")</f>
        <v/>
      </c>
      <c r="L29" s="25" t="n">
        <v>0.88</v>
      </c>
      <c r="M29" s="24">
        <f>IFERROR(($K29-$L29)*100,"")</f>
        <v/>
      </c>
      <c r="N29" s="6">
        <f>IFERROR(VLOOKUP($D29,$A$37:$E$42,2,FALSE),"")</f>
        <v/>
      </c>
      <c r="O29" s="6">
        <f>IFERROR(VLOOKUP($D29,$A$37:$E$42,3,FALSE),"")</f>
        <v/>
      </c>
      <c r="P29" s="23">
        <f>IFERROR(($F29-$E29)/$F29,"")</f>
        <v/>
      </c>
      <c r="Q29" s="9">
        <f>IF(OR($C29="",$F29=""),"",IF($D29="0-3天",IF($K29&lt;0.7,"触发","未触发"),IF($P29&gt;VLOOKUP($D29,$A$37:$E$42,5,FALSE),"触发","未触发")))</f>
        <v/>
      </c>
      <c r="R29" s="6">
        <f>IF($Q29="触发",VLOOKUP($D29,$A$37:$E$42,4,FALSE),"—")</f>
        <v/>
      </c>
    </row>
    <row r="30">
      <c r="A30" s="22">
        <f>IF(Pickup追踪!AC3="","",Pickup追踪!AC3)</f>
        <v/>
      </c>
      <c r="B30" s="9">
        <f>IF($A30="","",CHOOSE(WEEKDAY(A30,2),"周一","周二","周三","周四","周五","周六","周日"))</f>
        <v/>
      </c>
      <c r="C30" s="20" t="n">
        <v>63</v>
      </c>
      <c r="D30" s="9">
        <f>IF($C30="","",IF($C30&lt;=3,"0-3天",IF($C30&lt;=7,"4-7天",IF($C30&lt;=14,"8-14天",IF($C30&lt;=30,"15-30天",IF($C30&lt;=60,"31-60天","&gt;60天"))))))</f>
        <v/>
      </c>
      <c r="E30" s="21">
        <f>IFERROR(Pickup追踪!AC12,"")</f>
        <v/>
      </c>
      <c r="F30" s="21">
        <f>IFERROR(去年同期对照!AC4,"")</f>
        <v/>
      </c>
      <c r="G30" s="21">
        <f>IFERROR(去年同期对照!AC12,"")</f>
        <v/>
      </c>
      <c r="H30" s="23">
        <f>IFERROR(($E30-$F30)/$F30,"")</f>
        <v/>
      </c>
      <c r="I30" s="24">
        <f>IFERROR($G30*(1+$H30),"")</f>
        <v/>
      </c>
      <c r="J30" s="20" t="n">
        <v>320</v>
      </c>
      <c r="K30" s="23">
        <f>IFERROR($I30/$J30,"")</f>
        <v/>
      </c>
      <c r="L30" s="25" t="n">
        <v>0.88</v>
      </c>
      <c r="M30" s="24">
        <f>IFERROR(($K30-$L30)*100,"")</f>
        <v/>
      </c>
      <c r="N30" s="6">
        <f>IFERROR(VLOOKUP($D30,$A$37:$E$42,2,FALSE),"")</f>
        <v/>
      </c>
      <c r="O30" s="6">
        <f>IFERROR(VLOOKUP($D30,$A$37:$E$42,3,FALSE),"")</f>
        <v/>
      </c>
      <c r="P30" s="23">
        <f>IFERROR(($F30-$E30)/$F30,"")</f>
        <v/>
      </c>
      <c r="Q30" s="9">
        <f>IF(OR($C30="",$F30=""),"",IF($D30="0-3天",IF($K30&lt;0.7,"触发","未触发"),IF($P30&gt;VLOOKUP($D30,$A$37:$E$42,5,FALSE),"触发","未触发")))</f>
        <v/>
      </c>
      <c r="R30" s="6">
        <f>IF($Q30="触发",VLOOKUP($D30,$A$37:$E$42,4,FALSE),"—")</f>
        <v/>
      </c>
    </row>
    <row r="31">
      <c r="A31" s="22">
        <f>IF(Pickup追踪!AD3="","",Pickup追踪!AD3)</f>
        <v/>
      </c>
      <c r="B31" s="9">
        <f>IF($A31="","",CHOOSE(WEEKDAY(A31,2),"周一","周二","周三","周四","周五","周六","周日"))</f>
        <v/>
      </c>
      <c r="C31" s="20" t="n">
        <v>62</v>
      </c>
      <c r="D31" s="9">
        <f>IF($C31="","",IF($C31&lt;=3,"0-3天",IF($C31&lt;=7,"4-7天",IF($C31&lt;=14,"8-14天",IF($C31&lt;=30,"15-30天",IF($C31&lt;=60,"31-60天","&gt;60天"))))))</f>
        <v/>
      </c>
      <c r="E31" s="21">
        <f>IFERROR(Pickup追踪!AD12,"")</f>
        <v/>
      </c>
      <c r="F31" s="21">
        <f>IFERROR(去年同期对照!AD4,"")</f>
        <v/>
      </c>
      <c r="G31" s="21">
        <f>IFERROR(去年同期对照!AD12,"")</f>
        <v/>
      </c>
      <c r="H31" s="23">
        <f>IFERROR(($E31-$F31)/$F31,"")</f>
        <v/>
      </c>
      <c r="I31" s="24">
        <f>IFERROR($G31*(1+$H31),"")</f>
        <v/>
      </c>
      <c r="J31" s="20" t="n">
        <v>320</v>
      </c>
      <c r="K31" s="23">
        <f>IFERROR($I31/$J31,"")</f>
        <v/>
      </c>
      <c r="L31" s="25" t="n">
        <v>0.78</v>
      </c>
      <c r="M31" s="24">
        <f>IFERROR(($K31-$L31)*100,"")</f>
        <v/>
      </c>
      <c r="N31" s="6">
        <f>IFERROR(VLOOKUP($D31,$A$37:$E$42,2,FALSE),"")</f>
        <v/>
      </c>
      <c r="O31" s="6">
        <f>IFERROR(VLOOKUP($D31,$A$37:$E$42,3,FALSE),"")</f>
        <v/>
      </c>
      <c r="P31" s="23">
        <f>IFERROR(($F31-$E31)/$F31,"")</f>
        <v/>
      </c>
      <c r="Q31" s="9">
        <f>IF(OR($C31="",$F31=""),"",IF($D31="0-3天",IF($K31&lt;0.7,"触发","未触发"),IF($P31&gt;VLOOKUP($D31,$A$37:$E$42,5,FALSE),"触发","未触发")))</f>
        <v/>
      </c>
      <c r="R31" s="6">
        <f>IF($Q31="触发",VLOOKUP($D31,$A$37:$E$42,4,FALSE),"—")</f>
        <v/>
      </c>
    </row>
    <row r="32">
      <c r="A32" s="22">
        <f>IF(Pickup追踪!AE3="","",Pickup追踪!AE3)</f>
        <v/>
      </c>
      <c r="B32" s="9">
        <f>IF($A32="","",CHOOSE(WEEKDAY(A32,2),"周一","周二","周三","周四","周五","周六","周日"))</f>
        <v/>
      </c>
      <c r="C32" s="20" t="n">
        <v>61</v>
      </c>
      <c r="D32" s="9">
        <f>IF($C32="","",IF($C32&lt;=3,"0-3天",IF($C32&lt;=7,"4-7天",IF($C32&lt;=14,"8-14天",IF($C32&lt;=30,"15-30天",IF($C32&lt;=60,"31-60天","&gt;60天"))))))</f>
        <v/>
      </c>
      <c r="E32" s="21">
        <f>IFERROR(Pickup追踪!AE12,"")</f>
        <v/>
      </c>
      <c r="F32" s="21">
        <f>IFERROR(去年同期对照!AE4,"")</f>
        <v/>
      </c>
      <c r="G32" s="21">
        <f>IFERROR(去年同期对照!AE12,"")</f>
        <v/>
      </c>
      <c r="H32" s="23">
        <f>IFERROR(($E32-$F32)/$F32,"")</f>
        <v/>
      </c>
      <c r="I32" s="24">
        <f>IFERROR($G32*(1+$H32),"")</f>
        <v/>
      </c>
      <c r="J32" s="20" t="n">
        <v>320</v>
      </c>
      <c r="K32" s="23">
        <f>IFERROR($I32/$J32,"")</f>
        <v/>
      </c>
      <c r="L32" s="25" t="n">
        <v>0.78</v>
      </c>
      <c r="M32" s="24">
        <f>IFERROR(($K32-$L32)*100,"")</f>
        <v/>
      </c>
      <c r="N32" s="6">
        <f>IFERROR(VLOOKUP($D32,$A$37:$E$42,2,FALSE),"")</f>
        <v/>
      </c>
      <c r="O32" s="6">
        <f>IFERROR(VLOOKUP($D32,$A$37:$E$42,3,FALSE),"")</f>
        <v/>
      </c>
      <c r="P32" s="23">
        <f>IFERROR(($F32-$E32)/$F32,"")</f>
        <v/>
      </c>
      <c r="Q32" s="9">
        <f>IF(OR($C32="",$F32=""),"",IF($D32="0-3天",IF($K32&lt;0.7,"触发","未触发"),IF($P32&gt;VLOOKUP($D32,$A$37:$E$42,5,FALSE),"触发","未触发")))</f>
        <v/>
      </c>
      <c r="R32" s="6">
        <f>IF($Q32="触发",VLOOKUP($D32,$A$37:$E$42,4,FALSE),"—")</f>
        <v/>
      </c>
    </row>
    <row r="33">
      <c r="A33" s="22">
        <f>IF(Pickup追踪!AF3="","",Pickup追踪!AF3)</f>
        <v/>
      </c>
      <c r="B33" s="9">
        <f>IF($A33="","",CHOOSE(WEEKDAY(A33,2),"周一","周二","周三","周四","周五","周六","周日"))</f>
        <v/>
      </c>
      <c r="C33" s="20" t="n">
        <v>60</v>
      </c>
      <c r="D33" s="9">
        <f>IF($C33="","",IF($C33&lt;=3,"0-3天",IF($C33&lt;=7,"4-7天",IF($C33&lt;=14,"8-14天",IF($C33&lt;=30,"15-30天",IF($C33&lt;=60,"31-60天","&gt;60天"))))))</f>
        <v/>
      </c>
      <c r="E33" s="21">
        <f>IFERROR(Pickup追踪!AF12,"")</f>
        <v/>
      </c>
      <c r="F33" s="21">
        <f>IFERROR(去年同期对照!AF4,"")</f>
        <v/>
      </c>
      <c r="G33" s="21">
        <f>IFERROR(去年同期对照!AF12,"")</f>
        <v/>
      </c>
      <c r="H33" s="23">
        <f>IFERROR(($E33-$F33)/$F33,"")</f>
        <v/>
      </c>
      <c r="I33" s="24">
        <f>IFERROR($G33*(1+$H33),"")</f>
        <v/>
      </c>
      <c r="J33" s="20" t="n">
        <v>320</v>
      </c>
      <c r="K33" s="23">
        <f>IFERROR($I33/$J33,"")</f>
        <v/>
      </c>
      <c r="L33" s="25" t="n">
        <v>0.78</v>
      </c>
      <c r="M33" s="24">
        <f>IFERROR(($K33-$L33)*100,"")</f>
        <v/>
      </c>
      <c r="N33" s="6">
        <f>IFERROR(VLOOKUP($D33,$A$37:$E$42,2,FALSE),"")</f>
        <v/>
      </c>
      <c r="O33" s="6">
        <f>IFERROR(VLOOKUP($D33,$A$37:$E$42,3,FALSE),"")</f>
        <v/>
      </c>
      <c r="P33" s="23">
        <f>IFERROR(($F33-$E33)/$F33,"")</f>
        <v/>
      </c>
      <c r="Q33" s="9">
        <f>IF(OR($C33="",$F33=""),"",IF($D33="0-3天",IF($K33&lt;0.7,"触发","未触发"),IF($P33&gt;VLOOKUP($D33,$A$37:$E$42,5,FALSE),"触发","未触发")))</f>
        <v/>
      </c>
      <c r="R33" s="6">
        <f>IF($Q33="触发",VLOOKUP($D33,$A$37:$E$42,4,FALSE),"—")</f>
        <v/>
      </c>
    </row>
    <row r="35">
      <c r="A35" s="3" t="inlineStr">
        <is>
          <t>《法典》表 I · 预订窗口分档监控表（参考区，勿改）</t>
        </is>
      </c>
    </row>
    <row r="36" ht="24" customHeight="1">
      <c r="A36" s="12" t="inlineStr">
        <is>
          <t>窗口分档</t>
        </is>
      </c>
      <c r="B36" s="12" t="inlineStr">
        <is>
          <t>监控频率</t>
        </is>
      </c>
      <c r="C36" s="12" t="inlineStr">
        <is>
          <t>落后触发阈值</t>
        </is>
      </c>
      <c r="D36" s="12" t="inlineStr">
        <is>
          <t>触发动作</t>
        </is>
      </c>
      <c r="E36" s="12" t="inlineStr">
        <is>
          <t>阈值数值</t>
        </is>
      </c>
    </row>
    <row r="37">
      <c r="A37" s="13" t="inlineStr">
        <is>
          <t>0-3天</t>
        </is>
      </c>
      <c r="B37" s="7" t="inlineStr">
        <is>
          <t>每日2次(10:00/17:00)</t>
        </is>
      </c>
      <c r="C37" s="13" t="inlineStr">
        <is>
          <t>OCC&lt;70%</t>
        </is>
      </c>
      <c r="D37" s="7" t="inlineStr">
        <is>
          <t>上「今日特惠」尾房产品</t>
        </is>
      </c>
      <c r="E37" s="26" t="n"/>
    </row>
    <row r="38">
      <c r="A38" s="13" t="inlineStr">
        <is>
          <t>4-7天</t>
        </is>
      </c>
      <c r="B38" s="7" t="inlineStr">
        <is>
          <t>每日1次</t>
        </is>
      </c>
      <c r="C38" s="13" t="inlineStr">
        <is>
          <t>落后10%</t>
        </is>
      </c>
      <c r="D38" s="7" t="inlineStr">
        <is>
          <t>启动48h闪购</t>
        </is>
      </c>
      <c r="E38" s="26" t="n">
        <v>0.1</v>
      </c>
    </row>
    <row r="39">
      <c r="A39" s="13" t="inlineStr">
        <is>
          <t>8-14天</t>
        </is>
      </c>
      <c r="B39" s="7" t="inlineStr">
        <is>
          <t>每日1次</t>
        </is>
      </c>
      <c r="C39" s="13" t="inlineStr">
        <is>
          <t>落后15%</t>
        </is>
      </c>
      <c r="D39" s="7" t="inlineStr">
        <is>
          <t>执行表A调价</t>
        </is>
      </c>
      <c r="E39" s="26" t="n">
        <v>0.15</v>
      </c>
    </row>
    <row r="40">
      <c r="A40" s="13" t="inlineStr">
        <is>
          <t>15-30天</t>
        </is>
      </c>
      <c r="B40" s="7" t="inlineStr">
        <is>
          <t>每周2次</t>
        </is>
      </c>
      <c r="C40" s="13" t="inlineStr">
        <is>
          <t>落后20%</t>
        </is>
      </c>
      <c r="D40" s="7" t="inlineStr">
        <is>
          <t>策略复盘+销售动员</t>
        </is>
      </c>
      <c r="E40" s="26" t="n">
        <v>0.2</v>
      </c>
    </row>
    <row r="41">
      <c r="A41" s="13" t="inlineStr">
        <is>
          <t>31-60天</t>
        </is>
      </c>
      <c r="B41" s="7" t="inlineStr">
        <is>
          <t>每周1次</t>
        </is>
      </c>
      <c r="C41" s="13" t="inlineStr">
        <is>
          <t>落后25%</t>
        </is>
      </c>
      <c r="D41" s="7" t="inlineStr">
        <is>
          <t>启动协议客户拜访计划</t>
        </is>
      </c>
      <c r="E41" s="26" t="n">
        <v>0.25</v>
      </c>
    </row>
    <row r="42">
      <c r="A42" s="13" t="inlineStr">
        <is>
          <t>&gt;60天</t>
        </is>
      </c>
      <c r="B42" s="7" t="inlineStr">
        <is>
          <t>每月1次</t>
        </is>
      </c>
      <c r="C42" s="13" t="inlineStr">
        <is>
          <t>落后30%</t>
        </is>
      </c>
      <c r="D42" s="7" t="inlineStr">
        <is>
          <t>上报L3，调整年度策略</t>
        </is>
      </c>
      <c r="E42" s="26" t="n">
        <v>0.3</v>
      </c>
    </row>
  </sheetData>
  <mergeCells count="2">
    <mergeCell ref="A2:R2"/>
    <mergeCell ref="A1:R1"/>
  </mergeCells>
  <conditionalFormatting sqref="H4:H33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Q4:Q33">
    <cfRule type="expression" priority="4" dxfId="0">
      <formula>EXACT($Q4,"触发")</formula>
    </cfRule>
    <cfRule type="expression" priority="5" dxfId="3">
      <formula>EXACT($Q4,"未触发")</formula>
    </cfRule>
  </conditionalFormatting>
  <conditionalFormatting sqref="K4:K33">
    <cfRule type="expression" priority="6" dxfId="3">
      <formula>$K4&gt;=$L4</formula>
    </cfRule>
    <cfRule type="expression" priority="7" dxfId="0">
      <formula>$K4&lt;$L4-0.05</formula>
    </cfRule>
  </conditionalFormatting>
  <dataValidations count="3">
    <dataValidation sqref="C4:C33" showDropDown="0" showInputMessage="0" showErrorMessage="1" allowBlank="1" errorTitle="超出范围" error="请输入 0 ~ 400 之间的数值" type="decimal" operator="between">
      <formula1>0</formula1>
      <formula2>400</formula2>
    </dataValidation>
    <dataValidation sqref="J4:J33" showDropDown="0" showInputMessage="0" showErrorMessage="1" allowBlank="1" errorTitle="超出范围" error="请输入 1 ~ 2000 之间的数值" type="decimal" operator="between">
      <formula1>1</formula1>
      <formula2>2000</formula2>
    </dataValidation>
    <dataValidation sqref="L4:L33" showDropDown="0" showInputMessage="0" showErrorMessage="1" allowBlank="1" errorTitle="超出范围" error="请输入 0 ~ 1 之间的数值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2026-09-03T23:54:19Z</dcterms:created>
  <dcterms:modified xmlns:dcterms="http://purl.org/dc/terms/" xmlns:xsi="http://www.w3.org/2001/XMLSchema-instance" xsi:type="dcterms:W3CDTF">2026-09-03T23:54:20Z</dcterms:modified>
</cp:coreProperties>
</file>